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3\"/>
    </mc:Choice>
  </mc:AlternateContent>
  <xr:revisionPtr revIDLastSave="0" documentId="13_ncr:1_{A2AD912A-051D-427C-B89E-9D7EA0997B69}" xr6:coauthVersionLast="47" xr6:coauthVersionMax="47" xr10:uidLastSave="{00000000-0000-0000-0000-000000000000}"/>
  <bookViews>
    <workbookView xWindow="-120" yWindow="-120" windowWidth="20730" windowHeight="11040" tabRatio="842" firstSheet="3" activeTab="3" xr2:uid="{00000000-000D-0000-FFFF-FFFF00000000}"/>
  </bookViews>
  <sheets>
    <sheet name="CONSOLIDADO" sheetId="1" r:id="rId1"/>
    <sheet name="REP MES PASADO" sheetId="2" r:id="rId2"/>
    <sheet name="REESTRUCTURAS" sheetId="3" r:id="rId3"/>
    <sheet name="CxC" sheetId="25" r:id="rId4"/>
  </sheets>
  <definedNames>
    <definedName name="_xlnm._FilterDatabase" localSheetId="0" hidden="1">CONSOLIDADO!$H$81:$H$82</definedName>
    <definedName name="_xlnm._FilterDatabase" localSheetId="3" hidden="1">CxC!$A$2:$BT$257</definedName>
    <definedName name="_xlnm.Print_Area" localSheetId="0">CONSOLIDADO!$A$1:$K$129</definedName>
    <definedName name="_xlnm.Print_Area" localSheetId="2">REESTRUCTURAS!$A$1:$AH$29</definedName>
    <definedName name="_xlnm.Print_Area" localSheetId="1">'REP MES PASADO'!$A$1:$E$43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7" i="1" l="1"/>
  <c r="E123" i="1"/>
  <c r="E103" i="1"/>
  <c r="D43" i="1" l="1"/>
  <c r="H87" i="1" l="1"/>
  <c r="H86" i="1"/>
  <c r="AU253" i="25"/>
  <c r="AU252" i="25"/>
  <c r="AU251" i="25"/>
  <c r="D51" i="1" l="1"/>
  <c r="E117" i="1" l="1"/>
  <c r="E98" i="1"/>
  <c r="AU250" i="25"/>
  <c r="AU249" i="25"/>
  <c r="AU248" i="25"/>
  <c r="AU247" i="25"/>
  <c r="AU246" i="25"/>
  <c r="AU245" i="25"/>
  <c r="AU244" i="25"/>
  <c r="AU243" i="25"/>
  <c r="AU242" i="25"/>
  <c r="AU241" i="25"/>
  <c r="AU240" i="25"/>
  <c r="AU239" i="25"/>
  <c r="AU238" i="25"/>
  <c r="AU237" i="25"/>
  <c r="AU236" i="25"/>
  <c r="AU235" i="25"/>
  <c r="AU234" i="25"/>
  <c r="AU233" i="25"/>
  <c r="AU232" i="25"/>
  <c r="AU231" i="25"/>
  <c r="AU230" i="25"/>
  <c r="AU229" i="25"/>
  <c r="AU228" i="25"/>
  <c r="AU227" i="25"/>
  <c r="AU226" i="25"/>
  <c r="AU225" i="25"/>
  <c r="AU224" i="25"/>
  <c r="AU223" i="25"/>
  <c r="AU222" i="25"/>
  <c r="AU221" i="25"/>
  <c r="AU220" i="25"/>
  <c r="AU219" i="25"/>
  <c r="AU218" i="25"/>
  <c r="AU217" i="25"/>
  <c r="AU216" i="25"/>
  <c r="AU215" i="25"/>
  <c r="AU214" i="25"/>
  <c r="AU213" i="25"/>
  <c r="AU212" i="25"/>
  <c r="AU211" i="25"/>
  <c r="AU210" i="25"/>
  <c r="AU209" i="25"/>
  <c r="AU208" i="25"/>
  <c r="AU207" i="25"/>
  <c r="AU206" i="25"/>
  <c r="AU205" i="25"/>
  <c r="AU204" i="25"/>
  <c r="AU203" i="25"/>
  <c r="AU202" i="25"/>
  <c r="AU201" i="25"/>
  <c r="AU200" i="25"/>
  <c r="AU199" i="25"/>
  <c r="AU198" i="25"/>
  <c r="AU197" i="25"/>
  <c r="AU196" i="25"/>
  <c r="AU195" i="25"/>
  <c r="AU194" i="25"/>
  <c r="AU193" i="25"/>
  <c r="AU192" i="25"/>
  <c r="AU191" i="25"/>
  <c r="AU190" i="25"/>
  <c r="AU189" i="25"/>
  <c r="AU188" i="25"/>
  <c r="AU187" i="25"/>
  <c r="AU186" i="25"/>
  <c r="AU185" i="25"/>
  <c r="AU184" i="25"/>
  <c r="AU183" i="25"/>
  <c r="AU182" i="25"/>
  <c r="AU181" i="25"/>
  <c r="AU180" i="25"/>
  <c r="AU179" i="25"/>
  <c r="AU178" i="25"/>
  <c r="AU177" i="25"/>
  <c r="AU176" i="25"/>
  <c r="AU175" i="25"/>
  <c r="AU174" i="25"/>
  <c r="AU173" i="25"/>
  <c r="AU172" i="25"/>
  <c r="AU171" i="25"/>
  <c r="AU170" i="25"/>
  <c r="AU169" i="25"/>
  <c r="AU168" i="25"/>
  <c r="AU167" i="25"/>
  <c r="AU166" i="25"/>
  <c r="AU165" i="25"/>
  <c r="AU164" i="25"/>
  <c r="AU163" i="25"/>
  <c r="AU162" i="25"/>
  <c r="AU161" i="25"/>
  <c r="AU160" i="25"/>
  <c r="AU159" i="25"/>
  <c r="AU158" i="25"/>
  <c r="AU157" i="25"/>
  <c r="AU156" i="25"/>
  <c r="AU155" i="25"/>
  <c r="AU154" i="25"/>
  <c r="AU153" i="25"/>
  <c r="AU152" i="25"/>
  <c r="AU151" i="25"/>
  <c r="AU150" i="25"/>
  <c r="AU149" i="25"/>
  <c r="AU148" i="25"/>
  <c r="AU147" i="25"/>
  <c r="AU146" i="25"/>
  <c r="AU145" i="25"/>
  <c r="AU144" i="25"/>
  <c r="AU143" i="25"/>
  <c r="AU142" i="25"/>
  <c r="AU141" i="25"/>
  <c r="AU140" i="25"/>
  <c r="AU139" i="25"/>
  <c r="AU138" i="25"/>
  <c r="AU137" i="25"/>
  <c r="AU136" i="25"/>
  <c r="AU135" i="25"/>
  <c r="AU134" i="25"/>
  <c r="AU133" i="25"/>
  <c r="AU132" i="25"/>
  <c r="AU131" i="25"/>
  <c r="AU130" i="25"/>
  <c r="AU129" i="25"/>
  <c r="AU128" i="25"/>
  <c r="AU127" i="25"/>
  <c r="AU126" i="25"/>
  <c r="AU125" i="25"/>
  <c r="AU124" i="25"/>
  <c r="AU123" i="25"/>
  <c r="AU122" i="25"/>
  <c r="AU121" i="25"/>
  <c r="AU120" i="25"/>
  <c r="AU119" i="25"/>
  <c r="AU118" i="25"/>
  <c r="AU117" i="25"/>
  <c r="AU116" i="25"/>
  <c r="AU115" i="25"/>
  <c r="AU114" i="25"/>
  <c r="AU113" i="25"/>
  <c r="AU112" i="25"/>
  <c r="AU111" i="25"/>
  <c r="AU110" i="25"/>
  <c r="AU109" i="25"/>
  <c r="AU108" i="25"/>
  <c r="AU107" i="25"/>
  <c r="AU106" i="25"/>
  <c r="AU105" i="25"/>
  <c r="AU104" i="25"/>
  <c r="AU103" i="25"/>
  <c r="AU102" i="25"/>
  <c r="AU101" i="25"/>
  <c r="AU100" i="25"/>
  <c r="AU99" i="25"/>
  <c r="AU98" i="25"/>
  <c r="AU97" i="25"/>
  <c r="AU96" i="25"/>
  <c r="AU95" i="25"/>
  <c r="AU94" i="25"/>
  <c r="AU93" i="25"/>
  <c r="AU92" i="25"/>
  <c r="AU91" i="25"/>
  <c r="AU90" i="25"/>
  <c r="AU89" i="25"/>
  <c r="AU88" i="25"/>
  <c r="AU87" i="25"/>
  <c r="AU86" i="25"/>
  <c r="AU85" i="25"/>
  <c r="AU84" i="25"/>
  <c r="AU83" i="25"/>
  <c r="AU82" i="25"/>
  <c r="AU81" i="25"/>
  <c r="AU80" i="25"/>
  <c r="AU79" i="25"/>
  <c r="AU78" i="25"/>
  <c r="AU77" i="25"/>
  <c r="AU76" i="25"/>
  <c r="AU75" i="25"/>
  <c r="AU74" i="25"/>
  <c r="AU73" i="25"/>
  <c r="AU72" i="25"/>
  <c r="AU71" i="25"/>
  <c r="AU70" i="25"/>
  <c r="AU69" i="25"/>
  <c r="AU68" i="25"/>
  <c r="AU67" i="25"/>
  <c r="AU66" i="25"/>
  <c r="AU65" i="25"/>
  <c r="AU64" i="25"/>
  <c r="AU63" i="25"/>
  <c r="AU62" i="25"/>
  <c r="AU61" i="25"/>
  <c r="AU60" i="25"/>
  <c r="AU59" i="25"/>
  <c r="AU58" i="25"/>
  <c r="AU57" i="25"/>
  <c r="AU56" i="25"/>
  <c r="AU55" i="25"/>
  <c r="AU54" i="25"/>
  <c r="AU53" i="25"/>
  <c r="AU52" i="25"/>
  <c r="AU51" i="25"/>
  <c r="AU50" i="25"/>
  <c r="AU49" i="25"/>
  <c r="AU48" i="25"/>
  <c r="AU47" i="25"/>
  <c r="AU46" i="25"/>
  <c r="AU45" i="25"/>
  <c r="AU44" i="25"/>
  <c r="AU43" i="25"/>
  <c r="AU42" i="25"/>
  <c r="AU41" i="25"/>
  <c r="AU40" i="25"/>
  <c r="AU39" i="25"/>
  <c r="AU38" i="25"/>
  <c r="AU37" i="25"/>
  <c r="AU36" i="25"/>
  <c r="AU35" i="25"/>
  <c r="AU34" i="25"/>
  <c r="AU33" i="25"/>
  <c r="AU32" i="25"/>
  <c r="AU31" i="25"/>
  <c r="AU30" i="25"/>
  <c r="AU29" i="25"/>
  <c r="AU28" i="25"/>
  <c r="AU27" i="25"/>
  <c r="AU26" i="25"/>
  <c r="AU25" i="25"/>
  <c r="AU24" i="25"/>
  <c r="AU23" i="25"/>
  <c r="AU22" i="25"/>
  <c r="AU21" i="25"/>
  <c r="AU20" i="25"/>
  <c r="AU19" i="25"/>
  <c r="AU18" i="25"/>
  <c r="AU17" i="25"/>
  <c r="AU16" i="25"/>
  <c r="AU15" i="25"/>
  <c r="AU14" i="25"/>
  <c r="AU13" i="25"/>
  <c r="AU12" i="25"/>
  <c r="AU11" i="25"/>
  <c r="AU10" i="25"/>
  <c r="AU9" i="25"/>
  <c r="AU8" i="25"/>
  <c r="AU7" i="25"/>
  <c r="AU6" i="25"/>
  <c r="AU5" i="25"/>
  <c r="AU4" i="25"/>
  <c r="AU3" i="25"/>
  <c r="AW256" i="25"/>
  <c r="AV256" i="25"/>
  <c r="AT256" i="25"/>
  <c r="AS256" i="25"/>
  <c r="AR256" i="25"/>
  <c r="AQ256" i="25"/>
  <c r="AP256" i="25"/>
  <c r="AO256" i="25"/>
  <c r="AN256" i="25"/>
  <c r="AM256" i="25"/>
  <c r="AL256" i="25"/>
  <c r="AK256" i="25"/>
  <c r="AJ256" i="25"/>
  <c r="AI256" i="25"/>
  <c r="AH256" i="25"/>
  <c r="AG256" i="25"/>
  <c r="AF256" i="25"/>
  <c r="AE256" i="25"/>
  <c r="AD256" i="25"/>
  <c r="AC256" i="25"/>
  <c r="AB256" i="25"/>
  <c r="AA256" i="25"/>
  <c r="Z256" i="25"/>
  <c r="Y256" i="25"/>
  <c r="X256" i="25"/>
  <c r="W256" i="25"/>
  <c r="V256" i="25"/>
  <c r="U256" i="25"/>
  <c r="T256" i="25"/>
  <c r="R256" i="25"/>
  <c r="Q256" i="25"/>
  <c r="P256" i="25"/>
  <c r="O256" i="25"/>
  <c r="N256" i="25"/>
  <c r="M256" i="25"/>
  <c r="S256" i="25" s="1"/>
  <c r="L256" i="25"/>
  <c r="K256" i="25"/>
  <c r="J256" i="25"/>
  <c r="I256" i="25"/>
  <c r="H256" i="25"/>
  <c r="AW255" i="25"/>
  <c r="AV255" i="25"/>
  <c r="AT255" i="25"/>
  <c r="AS255" i="25"/>
  <c r="AR255" i="25"/>
  <c r="AQ255" i="25"/>
  <c r="AP255" i="25"/>
  <c r="AO255" i="25"/>
  <c r="AN255" i="25"/>
  <c r="AM255" i="25"/>
  <c r="AL255" i="25"/>
  <c r="AK255" i="25"/>
  <c r="AJ255" i="25"/>
  <c r="AI255" i="25"/>
  <c r="AH255" i="25"/>
  <c r="AG255" i="25"/>
  <c r="AF255" i="25"/>
  <c r="AE255" i="25"/>
  <c r="AD255" i="25"/>
  <c r="AC255" i="25"/>
  <c r="AB255" i="25"/>
  <c r="AA255" i="25"/>
  <c r="Z255" i="25"/>
  <c r="Y255" i="25"/>
  <c r="X255" i="25"/>
  <c r="W255" i="25"/>
  <c r="V255" i="25"/>
  <c r="U255" i="25"/>
  <c r="T255" i="25"/>
  <c r="S255" i="25"/>
  <c r="R255" i="25"/>
  <c r="Q255" i="25"/>
  <c r="P255" i="25"/>
  <c r="O255" i="25"/>
  <c r="N255" i="25"/>
  <c r="M255" i="25"/>
  <c r="L255" i="25"/>
  <c r="K255" i="25"/>
  <c r="J255" i="25"/>
  <c r="I255" i="25"/>
  <c r="H255" i="25"/>
  <c r="AU256" i="25" l="1"/>
  <c r="AU255" i="25"/>
  <c r="J11" i="1"/>
  <c r="I11" i="1"/>
  <c r="M6" i="3"/>
  <c r="D6" i="3"/>
  <c r="I10" i="1" l="1"/>
  <c r="I12" i="1" s="1"/>
  <c r="E102" i="1" l="1"/>
  <c r="I60" i="1" l="1"/>
  <c r="J12" i="1" l="1"/>
  <c r="M12" i="3" l="1"/>
  <c r="D12" i="3"/>
  <c r="C36" i="1" l="1"/>
  <c r="M17" i="3" l="1"/>
  <c r="D17" i="3"/>
  <c r="AP16" i="3"/>
  <c r="AA16" i="3"/>
  <c r="U16" i="3"/>
  <c r="R16" i="3"/>
  <c r="H16" i="3"/>
  <c r="G16" i="3"/>
  <c r="AN16" i="3" l="1"/>
  <c r="J16" i="3"/>
  <c r="K16" i="3" s="1"/>
  <c r="K40" i="2" l="1"/>
  <c r="D41" i="2" s="1"/>
  <c r="K41" i="2"/>
  <c r="M22" i="3"/>
  <c r="D22" i="3"/>
  <c r="AP21" i="3"/>
  <c r="AA21" i="3"/>
  <c r="U21" i="3"/>
  <c r="R21" i="3"/>
  <c r="H21" i="3"/>
  <c r="G21" i="3"/>
  <c r="AN21" i="3" l="1"/>
  <c r="J21" i="3"/>
  <c r="K21" i="3" s="1"/>
  <c r="F49" i="1" l="1"/>
  <c r="E52" i="1" l="1"/>
  <c r="D52" i="1"/>
  <c r="M27" i="3" l="1"/>
  <c r="E118" i="1" s="1"/>
  <c r="D27" i="3"/>
  <c r="E99" i="1" s="1"/>
  <c r="C50" i="1" l="1"/>
  <c r="F50" i="1"/>
  <c r="L50" i="1" l="1"/>
  <c r="K39" i="2" l="1"/>
  <c r="D40" i="2" s="1"/>
  <c r="K38" i="2"/>
  <c r="D39" i="2" s="1"/>
  <c r="K37" i="2"/>
  <c r="K36" i="2"/>
  <c r="K35" i="2"/>
  <c r="E97" i="1" l="1"/>
  <c r="I34" i="1" l="1"/>
  <c r="I37" i="1" s="1"/>
  <c r="C51" i="1" l="1"/>
  <c r="C49" i="1"/>
  <c r="C48" i="1"/>
  <c r="C47" i="1"/>
  <c r="C46" i="1"/>
  <c r="C45" i="1"/>
  <c r="C44" i="1"/>
  <c r="C43" i="1"/>
  <c r="C42" i="1"/>
  <c r="C37" i="1" s="1"/>
  <c r="M49" i="1" l="1"/>
  <c r="L49" i="1"/>
  <c r="D37" i="1"/>
  <c r="D39" i="1" s="1"/>
  <c r="C39" i="1" s="1"/>
  <c r="C40" i="1"/>
  <c r="H63" i="1"/>
  <c r="I61" i="1"/>
  <c r="I63" i="1" l="1"/>
  <c r="E115" i="1" l="1"/>
  <c r="G111" i="1"/>
  <c r="G110" i="1"/>
  <c r="G109" i="1"/>
  <c r="G91" i="1"/>
  <c r="G89" i="1"/>
  <c r="G90" i="1"/>
  <c r="M35" i="3" l="1"/>
  <c r="D35" i="3"/>
  <c r="M43" i="3" l="1"/>
  <c r="D43" i="3"/>
  <c r="E15" i="1" l="1"/>
  <c r="C32" i="1" l="1"/>
  <c r="M51" i="3" l="1"/>
  <c r="D51" i="3"/>
  <c r="M58" i="3" l="1"/>
  <c r="D58" i="3"/>
  <c r="D31" i="1" l="1"/>
  <c r="M68" i="3"/>
  <c r="D68" i="3"/>
  <c r="E62" i="1" l="1"/>
  <c r="K30" i="2" l="1"/>
  <c r="K29" i="2"/>
  <c r="D29" i="2" s="1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C62" i="1" l="1"/>
  <c r="D33" i="1" l="1"/>
  <c r="F33" i="1" l="1"/>
  <c r="D62" i="1"/>
  <c r="J18" i="1" l="1"/>
  <c r="J35" i="1"/>
  <c r="E95" i="1"/>
  <c r="C8" i="1"/>
  <c r="O12" i="1" s="1"/>
  <c r="M73" i="3"/>
  <c r="D73" i="3"/>
  <c r="E61" i="1" l="1"/>
  <c r="M78" i="3" l="1"/>
  <c r="D78" i="3"/>
  <c r="M85" i="3" l="1"/>
  <c r="D85" i="3"/>
  <c r="M92" i="3" l="1"/>
  <c r="D92" i="3"/>
  <c r="M99" i="3" l="1"/>
  <c r="D99" i="3"/>
  <c r="M105" i="3" l="1"/>
  <c r="D105" i="3"/>
  <c r="D100" i="1" l="1"/>
  <c r="C17" i="1" l="1"/>
  <c r="D18" i="1" l="1"/>
  <c r="M114" i="3" l="1"/>
  <c r="D114" i="3"/>
  <c r="K44" i="2" l="1"/>
  <c r="K42" i="2" l="1"/>
  <c r="D32" i="2"/>
  <c r="D38" i="2"/>
  <c r="D37" i="2"/>
  <c r="K34" i="2"/>
  <c r="K33" i="2"/>
  <c r="K32" i="2"/>
  <c r="D28" i="2"/>
  <c r="D24" i="2"/>
  <c r="D23" i="2"/>
  <c r="D19" i="2"/>
  <c r="D14" i="2"/>
  <c r="K12" i="2"/>
  <c r="D11" i="2" s="1"/>
  <c r="E60" i="1" l="1"/>
  <c r="C61" i="1"/>
  <c r="C60" i="1"/>
  <c r="C54" i="1"/>
  <c r="C13" i="1"/>
  <c r="D54" i="1" l="1"/>
  <c r="D60" i="1"/>
  <c r="D61" i="1"/>
  <c r="L95" i="1" l="1"/>
  <c r="C55" i="1" l="1"/>
  <c r="D55" i="1" l="1"/>
  <c r="C15" i="1" l="1"/>
  <c r="D36" i="1" l="1"/>
  <c r="Q155" i="3"/>
  <c r="S155" i="3" s="1"/>
  <c r="Q154" i="3"/>
  <c r="S154" i="3" s="1"/>
  <c r="Q153" i="3"/>
  <c r="S153" i="3" s="1"/>
  <c r="F155" i="3"/>
  <c r="F154" i="3"/>
  <c r="F153" i="3"/>
  <c r="L86" i="1" l="1"/>
  <c r="D34" i="2" l="1"/>
  <c r="D31" i="2"/>
  <c r="D35" i="2" l="1"/>
  <c r="L44" i="2" s="1"/>
  <c r="F32" i="1"/>
  <c r="L32" i="1" l="1"/>
  <c r="F159" i="3" l="1"/>
  <c r="F46" i="1" l="1"/>
  <c r="L87" i="1"/>
  <c r="L46" i="1" l="1"/>
  <c r="E8" i="1"/>
  <c r="L97" i="1" l="1"/>
  <c r="F87" i="1"/>
  <c r="E87" i="1"/>
  <c r="D87" i="1"/>
  <c r="C87" i="1"/>
  <c r="N115" i="1" l="1"/>
  <c r="E13" i="1"/>
  <c r="P12" i="1"/>
  <c r="G87" i="1"/>
  <c r="E100" i="1" s="1"/>
  <c r="F163" i="3" l="1"/>
  <c r="F167" i="3" l="1"/>
  <c r="J167" i="3" s="1"/>
  <c r="Q171" i="3" l="1"/>
  <c r="F171" i="3"/>
  <c r="I171" i="3" s="1"/>
  <c r="J171" i="3" s="1"/>
  <c r="E36" i="1" l="1"/>
  <c r="E40" i="1" l="1"/>
  <c r="D30" i="2" l="1"/>
  <c r="D27" i="2"/>
  <c r="D26" i="2"/>
  <c r="D25" i="2"/>
  <c r="D21" i="2"/>
  <c r="D20" i="2"/>
  <c r="D18" i="2"/>
  <c r="D17" i="2"/>
  <c r="D16" i="2"/>
  <c r="D13" i="2"/>
  <c r="K11" i="2"/>
  <c r="D12" i="2" s="1"/>
  <c r="D15" i="2" l="1"/>
  <c r="L15" i="2" s="1"/>
  <c r="L30" i="2" l="1"/>
  <c r="D42" i="2"/>
  <c r="L46" i="2" s="1"/>
  <c r="E16" i="1"/>
  <c r="E19" i="1" s="1"/>
  <c r="E34" i="1" l="1"/>
  <c r="Y175" i="3"/>
  <c r="Q175" i="3"/>
  <c r="F175" i="3"/>
  <c r="I175" i="3" s="1"/>
  <c r="J175" i="3" s="1"/>
  <c r="P34" i="1" l="1"/>
  <c r="D120" i="1"/>
  <c r="E106" i="1"/>
  <c r="E107" i="1"/>
  <c r="F107" i="1"/>
  <c r="F106" i="1"/>
  <c r="D107" i="1"/>
  <c r="D106" i="1"/>
  <c r="C107" i="1"/>
  <c r="C106" i="1"/>
  <c r="C86" i="1"/>
  <c r="F84" i="1"/>
  <c r="E84" i="1"/>
  <c r="L84" i="1" s="1"/>
  <c r="C84" i="1"/>
  <c r="F51" i="1"/>
  <c r="F17" i="1"/>
  <c r="L51" i="1" l="1"/>
  <c r="N123" i="1"/>
  <c r="M84" i="1"/>
  <c r="M120" i="1"/>
  <c r="L17" i="1"/>
  <c r="G82" i="1"/>
  <c r="G78" i="1"/>
  <c r="G77" i="1"/>
  <c r="G80" i="1"/>
  <c r="G83" i="1"/>
  <c r="G79" i="1"/>
  <c r="G81" i="1"/>
  <c r="D76" i="1"/>
  <c r="D82" i="1"/>
  <c r="D78" i="1"/>
  <c r="D81" i="1"/>
  <c r="D77" i="1"/>
  <c r="D80" i="1"/>
  <c r="D83" i="1"/>
  <c r="D79" i="1"/>
  <c r="E59" i="1"/>
  <c r="P52" i="1"/>
  <c r="O120" i="1"/>
  <c r="G76" i="1"/>
  <c r="N120" i="1"/>
  <c r="G106" i="1"/>
  <c r="G107" i="1"/>
  <c r="E120" i="1" s="1"/>
  <c r="E56" i="1"/>
  <c r="C108" i="1" l="1"/>
  <c r="G84" i="1"/>
  <c r="E206" i="3"/>
  <c r="C206" i="3"/>
  <c r="E200" i="3"/>
  <c r="C200" i="3"/>
  <c r="E194" i="3"/>
  <c r="C194" i="3"/>
  <c r="D8" i="2"/>
  <c r="N87" i="1"/>
  <c r="M87" i="1"/>
  <c r="F86" i="1"/>
  <c r="N86" i="1" s="1"/>
  <c r="E86" i="1"/>
  <c r="M86" i="1" s="1"/>
  <c r="D86" i="1"/>
  <c r="G86" i="1" s="1"/>
  <c r="F73" i="1"/>
  <c r="E73" i="1"/>
  <c r="L73" i="1" s="1"/>
  <c r="C73" i="1"/>
  <c r="F62" i="1"/>
  <c r="C56" i="1"/>
  <c r="F54" i="1"/>
  <c r="L54" i="1" s="1"/>
  <c r="M51" i="1"/>
  <c r="D38" i="1"/>
  <c r="F38" i="1" s="1"/>
  <c r="L38" i="1" s="1"/>
  <c r="D30" i="1"/>
  <c r="F30" i="1" s="1"/>
  <c r="J33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C16" i="1"/>
  <c r="D12" i="1"/>
  <c r="D11" i="1"/>
  <c r="D10" i="1"/>
  <c r="F10" i="1" s="1"/>
  <c r="D9" i="1"/>
  <c r="D8" i="1"/>
  <c r="D71" i="1" l="1"/>
  <c r="J17" i="1"/>
  <c r="J20" i="1" s="1"/>
  <c r="L62" i="1"/>
  <c r="J24" i="1"/>
  <c r="J27" i="1" s="1"/>
  <c r="F20" i="1"/>
  <c r="L20" i="1" s="1"/>
  <c r="L10" i="1"/>
  <c r="L103" i="1"/>
  <c r="G68" i="1"/>
  <c r="G67" i="1"/>
  <c r="G66" i="1"/>
  <c r="G73" i="1"/>
  <c r="G71" i="1"/>
  <c r="G65" i="1"/>
  <c r="G70" i="1"/>
  <c r="G69" i="1"/>
  <c r="G72" i="1"/>
  <c r="F8" i="1"/>
  <c r="D13" i="1"/>
  <c r="M14" i="1" s="1"/>
  <c r="D16" i="1"/>
  <c r="N16" i="1" s="1"/>
  <c r="C19" i="1"/>
  <c r="C34" i="1" s="1"/>
  <c r="M73" i="1"/>
  <c r="D15" i="1"/>
  <c r="F18" i="1"/>
  <c r="L18" i="1" s="1"/>
  <c r="E58" i="1"/>
  <c r="E63" i="1" s="1"/>
  <c r="M100" i="1"/>
  <c r="D66" i="1"/>
  <c r="D67" i="1"/>
  <c r="D69" i="1"/>
  <c r="O86" i="1"/>
  <c r="L100" i="1"/>
  <c r="D70" i="1"/>
  <c r="F108" i="1"/>
  <c r="D65" i="1"/>
  <c r="D68" i="1"/>
  <c r="D72" i="1"/>
  <c r="M62" i="1"/>
  <c r="M8" i="1"/>
  <c r="M27" i="1"/>
  <c r="L27" i="1"/>
  <c r="N20" i="1"/>
  <c r="N24" i="1"/>
  <c r="L24" i="1"/>
  <c r="M28" i="1"/>
  <c r="L28" i="1"/>
  <c r="M38" i="1"/>
  <c r="N21" i="1"/>
  <c r="L21" i="1"/>
  <c r="N25" i="1"/>
  <c r="L25" i="1"/>
  <c r="M29" i="1"/>
  <c r="L29" i="1"/>
  <c r="M36" i="1"/>
  <c r="F36" i="1"/>
  <c r="L36" i="1" s="1"/>
  <c r="N23" i="1"/>
  <c r="L23" i="1"/>
  <c r="M55" i="1"/>
  <c r="F55" i="1"/>
  <c r="N22" i="1"/>
  <c r="L22" i="1"/>
  <c r="M26" i="1"/>
  <c r="L26" i="1"/>
  <c r="M30" i="1"/>
  <c r="L30" i="1"/>
  <c r="M44" i="1"/>
  <c r="F44" i="1"/>
  <c r="M12" i="1"/>
  <c r="F12" i="1"/>
  <c r="M10" i="1"/>
  <c r="F9" i="1"/>
  <c r="M11" i="1"/>
  <c r="F11" i="1"/>
  <c r="M9" i="1"/>
  <c r="N17" i="1"/>
  <c r="D56" i="1"/>
  <c r="M56" i="1" s="1"/>
  <c r="O87" i="1"/>
  <c r="M54" i="1"/>
  <c r="L44" i="1" l="1"/>
  <c r="N34" i="1"/>
  <c r="D88" i="1"/>
  <c r="E88" i="1"/>
  <c r="M88" i="1" s="1"/>
  <c r="C88" i="1"/>
  <c r="L12" i="1"/>
  <c r="L8" i="1"/>
  <c r="L11" i="1"/>
  <c r="L9" i="1"/>
  <c r="F56" i="1"/>
  <c r="L56" i="1" s="1"/>
  <c r="L55" i="1"/>
  <c r="O19" i="1"/>
  <c r="F13" i="1"/>
  <c r="F16" i="1"/>
  <c r="L16" i="1" s="1"/>
  <c r="M15" i="1"/>
  <c r="D19" i="1"/>
  <c r="F15" i="1"/>
  <c r="L15" i="1" s="1"/>
  <c r="D73" i="1"/>
  <c r="E108" i="1"/>
  <c r="D108" i="1"/>
  <c r="D84" i="1"/>
  <c r="M61" i="1"/>
  <c r="F61" i="1"/>
  <c r="L61" i="1" s="1"/>
  <c r="M60" i="1"/>
  <c r="F60" i="1"/>
  <c r="L60" i="1" s="1"/>
  <c r="F88" i="1"/>
  <c r="N88" i="1" s="1"/>
  <c r="D34" i="1" l="1"/>
  <c r="O34" i="1" s="1"/>
  <c r="L13" i="1"/>
  <c r="P19" i="1"/>
  <c r="F19" i="1"/>
  <c r="N19" i="1"/>
  <c r="G108" i="1"/>
  <c r="G88" i="1"/>
  <c r="O88" i="1" s="1"/>
  <c r="L19" i="1" l="1"/>
  <c r="M47" i="1"/>
  <c r="F47" i="1"/>
  <c r="L47" i="1" l="1"/>
  <c r="M32" i="1"/>
  <c r="M46" i="1" l="1"/>
  <c r="M43" i="1" l="1"/>
  <c r="F43" i="1"/>
  <c r="L43" i="1" l="1"/>
  <c r="F45" i="1" l="1"/>
  <c r="M45" i="1"/>
  <c r="L45" i="1" l="1"/>
  <c r="F48" i="1"/>
  <c r="M48" i="1"/>
  <c r="L48" i="1" l="1"/>
  <c r="F31" i="1"/>
  <c r="M31" i="1"/>
  <c r="F34" i="1" l="1"/>
  <c r="L31" i="1"/>
  <c r="C58" i="1"/>
  <c r="M34" i="1"/>
  <c r="J32" i="1" l="1"/>
  <c r="J34" i="1" s="1"/>
  <c r="J36" i="1" s="1"/>
  <c r="Q34" i="1"/>
  <c r="L34" i="1"/>
  <c r="D58" i="1"/>
  <c r="J37" i="1" l="1"/>
  <c r="F58" i="1"/>
  <c r="M58" i="1"/>
  <c r="L58" i="1" l="1"/>
  <c r="F42" i="1"/>
  <c r="F52" i="1" s="1"/>
  <c r="O52" i="1"/>
  <c r="C52" i="1" l="1"/>
  <c r="L42" i="1"/>
  <c r="M42" i="1"/>
  <c r="Q52" i="1" l="1"/>
  <c r="C59" i="1"/>
  <c r="M52" i="1"/>
  <c r="L52" i="1"/>
  <c r="N52" i="1"/>
  <c r="D40" i="1" l="1"/>
  <c r="F37" i="1"/>
  <c r="F40" i="1" s="1"/>
  <c r="C63" i="1"/>
  <c r="D59" i="1"/>
  <c r="M40" i="1" l="1"/>
  <c r="L37" i="1"/>
  <c r="M37" i="1"/>
  <c r="M39" i="1"/>
  <c r="F39" i="1"/>
  <c r="L39" i="1" s="1"/>
  <c r="F59" i="1"/>
  <c r="D63" i="1"/>
  <c r="M63" i="1" s="1"/>
  <c r="M59" i="1"/>
  <c r="L40" i="1" l="1"/>
  <c r="F63" i="1"/>
  <c r="L59" i="1"/>
  <c r="H64" i="1" l="1"/>
  <c r="L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tc={6EA55309-77D5-4C7D-917C-B2474EF14EB3}</author>
    <author>tc={AAB503A8-CBD3-4FC8-835F-4664745EF4DE}</author>
    <author>tc={FD3DEFD9-99F9-4281-A398-A6F76B348654}</author>
  </authors>
  <commentList>
    <comment ref="I32" authorId="0" shapeId="0" xr:uid="{6EA55309-77D5-4C7D-917C-B2474EF14E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F3 de aplicado pesos</t>
      </text>
    </comment>
    <comment ref="I33" authorId="1" shapeId="0" xr:uid="{AAB503A8-CBD3-4FC8-835F-4664745EF4D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AQ3 de aplicado pesos</t>
      </text>
    </comment>
    <comment ref="I36" authorId="2" shapeId="0" xr:uid="{FD3DEFD9-99F9-4281-A398-A6F76B3486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G3 de aplicado pesos</t>
      </text>
    </comment>
  </commentList>
</comments>
</file>

<file path=xl/sharedStrings.xml><?xml version="1.0" encoding="utf-8"?>
<sst xmlns="http://schemas.openxmlformats.org/spreadsheetml/2006/main" count="4462" uniqueCount="890">
  <si>
    <t>HISTÓRICO DE REESTRUCTURAS</t>
  </si>
  <si>
    <t>Fecha Aplicación</t>
  </si>
  <si>
    <t>No. Crédito Anterior</t>
  </si>
  <si>
    <t>Saldo Insoluto Anterior</t>
  </si>
  <si>
    <t>No. Crédito Nuevo</t>
  </si>
  <si>
    <t>Saldo Insoluto Nuevo</t>
  </si>
  <si>
    <t>PagMens</t>
  </si>
  <si>
    <t>ErogNeta</t>
  </si>
  <si>
    <t>Tasa</t>
  </si>
  <si>
    <t>Plazo</t>
  </si>
  <si>
    <t>Condición Suspensiva</t>
  </si>
  <si>
    <t>Fecha Firma</t>
  </si>
  <si>
    <t>Administrador</t>
  </si>
  <si>
    <t>Originador</t>
  </si>
  <si>
    <t>3012010101107158</t>
  </si>
  <si>
    <t>3000000185582</t>
  </si>
  <si>
    <t>Patrimonio</t>
  </si>
  <si>
    <t>HSC</t>
  </si>
  <si>
    <t>3030010102521240</t>
  </si>
  <si>
    <t>3000000185936</t>
  </si>
  <si>
    <t>3012010101067139</t>
  </si>
  <si>
    <t>3000000183343</t>
  </si>
  <si>
    <t>3012010101998614</t>
  </si>
  <si>
    <t>3000000181145</t>
  </si>
  <si>
    <t>3012010101073194</t>
  </si>
  <si>
    <t>3000000182041</t>
  </si>
  <si>
    <t>3012010101164100</t>
  </si>
  <si>
    <t>3000000182662</t>
  </si>
  <si>
    <t>Cobranza de Cartera Vencida (Proceso Adjudicación)</t>
  </si>
  <si>
    <t>UDIs</t>
  </si>
  <si>
    <t>Pesos</t>
  </si>
  <si>
    <t>3000000180530</t>
  </si>
  <si>
    <t>HCyC</t>
  </si>
  <si>
    <t>3012010101999455</t>
  </si>
  <si>
    <t>3000000180963</t>
  </si>
  <si>
    <t>UDIS</t>
  </si>
  <si>
    <t>10376</t>
  </si>
  <si>
    <t>3000000177101</t>
  </si>
  <si>
    <t>3012010101089950</t>
  </si>
  <si>
    <t>3000000180231</t>
  </si>
  <si>
    <t>Cotización UDI:</t>
  </si>
  <si>
    <t>Producto bruto de liquidación</t>
  </si>
  <si>
    <t>VALIDACIÓN</t>
  </si>
  <si>
    <t>Gastos de Cobranza</t>
  </si>
  <si>
    <t>ANTERIOR</t>
  </si>
  <si>
    <t>Producto Neto de Liquidación</t>
  </si>
  <si>
    <t>Total Cobrado y Depositado en Cuenta de Cobranza</t>
  </si>
  <si>
    <t>Prepago de Principal</t>
  </si>
  <si>
    <t>Pago de Principal Programado</t>
  </si>
  <si>
    <t>Principal Producto Neto de Liquidaciones</t>
  </si>
  <si>
    <t>Menos: Quitas de Capital</t>
  </si>
  <si>
    <t>PESOS</t>
  </si>
  <si>
    <t>Monto total de Pago de Principal Cobrado</t>
  </si>
  <si>
    <t>Intereses Ordinarios</t>
  </si>
  <si>
    <t>Intereses Moratorios</t>
  </si>
  <si>
    <t>Comisión por Administración</t>
  </si>
  <si>
    <t>Penalización por Prepago</t>
  </si>
  <si>
    <t>Prima de Cobertura Swap SHF Cobrada en Periodo</t>
  </si>
  <si>
    <t>Saldo Final de los Créditos Hipotecarios</t>
  </si>
  <si>
    <t>Seguro de Vida</t>
  </si>
  <si>
    <t>Seguro de Daños y Contenidos (+ IVA)</t>
  </si>
  <si>
    <t>Excedentes en Liquidación</t>
  </si>
  <si>
    <t>Cargo por Cobranza</t>
  </si>
  <si>
    <t>Cuota de Mantenimiento</t>
  </si>
  <si>
    <t>Cuota de Conservación</t>
  </si>
  <si>
    <t>Montos Recibidos Por Aplicar</t>
  </si>
  <si>
    <t>Saldo a Favor SHF</t>
  </si>
  <si>
    <t>Ejercicio de Swap SHF por Aplicar</t>
  </si>
  <si>
    <t>Comisión por administración pagada</t>
  </si>
  <si>
    <t>Seguros de Vida y Daños pagados</t>
  </si>
  <si>
    <t>Saldo Positivo Negativo en Seguros</t>
  </si>
  <si>
    <t>Gastos Judiciales &amp; Gastos Comercilización</t>
  </si>
  <si>
    <t>Reembolso de Gastos de Cobranza</t>
  </si>
  <si>
    <t>Comisión por Ventas de Inmuebles del Periodo</t>
  </si>
  <si>
    <t>TOTAL DEPOSITADO CUENTA DE COBRANZA (FIDUCIARIO)</t>
  </si>
  <si>
    <t>Gabriel Iván Anaya Luna                                                                                               Gerente de Administración Maestra</t>
  </si>
  <si>
    <t>Seguro de vida pagado</t>
  </si>
  <si>
    <t>Seguro de Daños y Contenidos pagados</t>
  </si>
  <si>
    <t>Comision por Administración Pagada</t>
  </si>
  <si>
    <t>Comisión por Avances Judiciales</t>
  </si>
  <si>
    <t>Total de Cargos del Periodo</t>
  </si>
  <si>
    <t>Disponible a transferir al Fideicomiso</t>
  </si>
  <si>
    <t>Al Corriente</t>
  </si>
  <si>
    <t>TOTALES</t>
  </si>
  <si>
    <t>Pérdidas o Ganancias Acumuladas</t>
  </si>
  <si>
    <t>Patrimonio Total de Fideicomiso (UDIs)</t>
  </si>
  <si>
    <t xml:space="preserve">   Miguel Ángel Almaguer Rivera
Director de Administración Maestra</t>
  </si>
  <si>
    <t>Total</t>
  </si>
  <si>
    <t>3012010101101904</t>
  </si>
  <si>
    <t>3012010101102092</t>
  </si>
  <si>
    <t>3012010101102969</t>
  </si>
  <si>
    <t>3012010101113370</t>
  </si>
  <si>
    <t>3012010101130556</t>
  </si>
  <si>
    <t>3012010101134525</t>
  </si>
  <si>
    <t>3012010101150604</t>
  </si>
  <si>
    <t>3012010101001534</t>
  </si>
  <si>
    <t>3012010101014321</t>
  </si>
  <si>
    <t>3012010101072345</t>
  </si>
  <si>
    <t>3012010101077500</t>
  </si>
  <si>
    <t>3012010101166634</t>
  </si>
  <si>
    <t>Reestructuras Pesos</t>
  </si>
  <si>
    <t>REESTRUCTURAS PESOS</t>
  </si>
  <si>
    <t>RESUMEN SALDOS INICIALES</t>
  </si>
  <si>
    <t>CONCEPTO</t>
  </si>
  <si>
    <t>Saldo Inicial Antes Reest</t>
  </si>
  <si>
    <t>Reestructuras Periodo</t>
  </si>
  <si>
    <t>Saldo Inicial desp Reest.</t>
  </si>
  <si>
    <t>Mes en que se Reporta</t>
  </si>
  <si>
    <t>No. De Contrato Anterior</t>
  </si>
  <si>
    <t>Plazo Remanente (Meses)</t>
  </si>
  <si>
    <t>Saldo final UDIS</t>
  </si>
  <si>
    <t>Valor de la Udi</t>
  </si>
  <si>
    <t>Saldo Final Pesos mes anterior</t>
  </si>
  <si>
    <t>Interes vencidos no pagados (Pesos)</t>
  </si>
  <si>
    <t>Saldo despues incluir interes y gastos (Pesos)</t>
  </si>
  <si>
    <t>Saldo final</t>
  </si>
  <si>
    <t>Quita</t>
  </si>
  <si>
    <t>Saldo Reest Pesos / nuevo credito</t>
  </si>
  <si>
    <t>Fecha de Firma de Restructura</t>
  </si>
  <si>
    <t>Cartera o Fideicomiso</t>
  </si>
  <si>
    <t>No.de C.Actual</t>
  </si>
  <si>
    <t xml:space="preserve">Tasa para solo periodo de intereses  </t>
  </si>
  <si>
    <t>Tasa para  periodo de amortización</t>
  </si>
  <si>
    <t xml:space="preserve">Pago mensual  (solo interes) </t>
  </si>
  <si>
    <t>Pago mensual  (periodo de amortización)(Principal+ Intereses)</t>
  </si>
  <si>
    <t>Plazo de periodo de intereses</t>
  </si>
  <si>
    <t>Comisión por restructura</t>
  </si>
  <si>
    <t>Plazo para pago de comisión de restructura</t>
  </si>
  <si>
    <t>Monto de quita</t>
  </si>
  <si>
    <t>Accesorios</t>
  </si>
  <si>
    <t>Pago total (periodo de amortización)</t>
  </si>
  <si>
    <t>Vigencia</t>
  </si>
  <si>
    <t>Morosidad ( a la fecha de restructura)</t>
  </si>
  <si>
    <t xml:space="preserve">Ultimo avaluo </t>
  </si>
  <si>
    <t>Tasa Original</t>
  </si>
  <si>
    <t>Plazo Remanente del Bono (meses)</t>
  </si>
  <si>
    <t>Mensual</t>
  </si>
  <si>
    <t>NA</t>
  </si>
  <si>
    <t>HCC F232017</t>
  </si>
  <si>
    <t>Enero 2018</t>
  </si>
  <si>
    <t>Agosto 2017</t>
  </si>
  <si>
    <t>Julio 2017</t>
  </si>
  <si>
    <t>Febrero 2017</t>
  </si>
  <si>
    <t>Enero 2017</t>
  </si>
  <si>
    <t>Diciembre 2016</t>
  </si>
  <si>
    <t>F232017</t>
  </si>
  <si>
    <t>Interes vencidos no pagados</t>
  </si>
  <si>
    <t xml:space="preserve">Pago mensual  (periodo de solo interes) </t>
  </si>
  <si>
    <t>Pago total (periodo solo interés)</t>
  </si>
  <si>
    <t>F232017 SC</t>
  </si>
  <si>
    <t>Febrero 2018</t>
  </si>
  <si>
    <t>3010010101831336</t>
  </si>
  <si>
    <t>3030010102507737</t>
  </si>
  <si>
    <t>Marzo 2018</t>
  </si>
  <si>
    <t>SC F232017</t>
  </si>
  <si>
    <t>N/A</t>
  </si>
  <si>
    <t>Interes vencidos no pagados UDIS</t>
  </si>
  <si>
    <t>Valor de la UDI (1.jul.18)</t>
  </si>
  <si>
    <t>Julio 2018</t>
  </si>
  <si>
    <t>Saldo Final Anterior</t>
  </si>
  <si>
    <t>Bonificaciones, Condonaciones, Quitas y Valorización de Udi´s</t>
  </si>
  <si>
    <t>3012010101092376</t>
  </si>
  <si>
    <t>Septiembre 2018</t>
  </si>
  <si>
    <t>Monto Total de Aplicaciones de Principal</t>
  </si>
  <si>
    <t>Total de Aplicaciones del Periodo</t>
  </si>
  <si>
    <t>Pago total (Capital+Intereses+Accesorios)</t>
  </si>
  <si>
    <t>Enero 2019</t>
  </si>
  <si>
    <t>No. De Contrato Anterior (Adamantine)</t>
  </si>
  <si>
    <t>Valor de la UDI (1.Mzo.19)</t>
  </si>
  <si>
    <t xml:space="preserve">Pago mensual  (periodo de solo principal) </t>
  </si>
  <si>
    <t>Quita Capital</t>
  </si>
  <si>
    <t>Marzo 2019</t>
  </si>
  <si>
    <t>Abril 2019</t>
  </si>
  <si>
    <t>Mayo 2019</t>
  </si>
  <si>
    <t>22/04/2019</t>
  </si>
  <si>
    <t>Valor de la UDI (1.May.19)</t>
  </si>
  <si>
    <t>Resumen del Portafolio / Portfolio Summary</t>
  </si>
  <si>
    <t/>
  </si>
  <si>
    <t>Saldo Inicial de los Créditos Hipotecarios / Beginning Balance</t>
  </si>
  <si>
    <t>Pagos de Principal Programados / Scheduled Principal Payments</t>
  </si>
  <si>
    <t>Pre-pagos de Principal / Prepayments</t>
  </si>
  <si>
    <t>Inmuebles Recuperados / Real Estate Owned (REO´s)</t>
  </si>
  <si>
    <t>Reverso de Capital</t>
  </si>
  <si>
    <t>Total de Aplicaciones del Periodo / Total Applications of the period</t>
  </si>
  <si>
    <t>Pagos de Principal Programados / Scheduled Principal</t>
  </si>
  <si>
    <t>Principal Producto Neto de Liquidaciones / Profit from Sale of REO´s</t>
  </si>
  <si>
    <t>Menos: Quitas/ Reversos/Removes of Capital</t>
  </si>
  <si>
    <t>Intereses Ordinarios / Scheduled Interest</t>
  </si>
  <si>
    <t>Intereses Moratorios / Past due Interest</t>
  </si>
  <si>
    <t>Comisión por Administración / Servicing Fee</t>
  </si>
  <si>
    <t>Penalización por Prepagos / Penalty for Prepayment</t>
  </si>
  <si>
    <t>Prima de Cobertura Swap SHF Cobrada en Periodo / Swap Premium</t>
  </si>
  <si>
    <t>Seguro de vida aplicado / Life Insurance</t>
  </si>
  <si>
    <t>Excedentes en Liquidación / Excess cash flow paid by the borrower</t>
  </si>
  <si>
    <t>Cargo por Cobranza / Collection Costs</t>
  </si>
  <si>
    <t>Cuota de Mantenimiento / Maintenance Fee</t>
  </si>
  <si>
    <t>Cuota de Conservación / Conservation Fee</t>
  </si>
  <si>
    <t>Montos Recibidos por Aplicar / Amounts pending to be applied</t>
  </si>
  <si>
    <t>Bonificaciones</t>
  </si>
  <si>
    <t>Operación de Cobertura de SHF / SHF Coverage</t>
  </si>
  <si>
    <t>Prima de Cobertura Swap SHF Cobrada en Periodo / Swap Premium Collected</t>
  </si>
  <si>
    <t>Cobertura Total a Pagar SHF / Premium to be paid to Swap Provider (SHF)</t>
  </si>
  <si>
    <t>Ejercicio de cobertura SHF apl / Swap Exercised</t>
  </si>
  <si>
    <t>Saldo a Favor SHF / Balance in favor of SHF</t>
  </si>
  <si>
    <t>Saldo a Favor Fideicomiso / Balance in favor of Trust</t>
  </si>
  <si>
    <t>Cargos del Periodo / Period expenses</t>
  </si>
  <si>
    <t>Saldo a Favor SHF / Balance on behalf of SHF</t>
  </si>
  <si>
    <t>Monto de seguros de vida pagados / Insurances Paid</t>
  </si>
  <si>
    <t>Monto de seguros de daños pagados / Insurances Paid</t>
  </si>
  <si>
    <t>Comision por Administración Pagada / Servicing Fee Paid</t>
  </si>
  <si>
    <t>Gastos de Cobranza / Collection Expenses</t>
  </si>
  <si>
    <t>Seguros / Insurance</t>
  </si>
  <si>
    <t>Monto de seguros cobrados / Insurances Collected</t>
  </si>
  <si>
    <t>Monto de seguros pagados / Insurances Paid</t>
  </si>
  <si>
    <t>Monto total de seguros / Net Insurance Amount</t>
  </si>
  <si>
    <t>Resumen Cuenta General / General Account Summary</t>
  </si>
  <si>
    <t>Total de Depósitos del Periodo / Total Deposits of the period</t>
  </si>
  <si>
    <t>Total Cargos del periodo / Total Expenses of the Period</t>
  </si>
  <si>
    <t>Montos Aplicados Identificados en Periodos Anteriores</t>
  </si>
  <si>
    <t>Estatus de la Cartera de Créditos Hipotecarios / Portfolio Status</t>
  </si>
  <si>
    <t>No. de Créditos / Loans #</t>
  </si>
  <si>
    <t>Porcentaje de Créditos / Loans %</t>
  </si>
  <si>
    <t>Saldo Inicial de Principal de los Créditos / Beginning Balance</t>
  </si>
  <si>
    <t>Saldo Final de Principal de los Créditos / Ending Balance</t>
  </si>
  <si>
    <t>Porcentaje del Portafolio / Portfolio %</t>
  </si>
  <si>
    <t>Al Corriente / Current</t>
  </si>
  <si>
    <t>De 1 a 30 días / From 1 to 30 days</t>
  </si>
  <si>
    <t>De 31 a 60 días / From 31 to 60 days</t>
  </si>
  <si>
    <t>De 61 a 90 días / From 61 to 90 days</t>
  </si>
  <si>
    <t>De 91 a 120 días / From 91 to 120 days</t>
  </si>
  <si>
    <t>De 121 a 150 días / From 121 to 150 days</t>
  </si>
  <si>
    <t>De 151 a 180 días / From 151 to 180 days</t>
  </si>
  <si>
    <t>Más de 180 días / More than 180 days</t>
  </si>
  <si>
    <t>Número de Créditos / Number of Loans</t>
  </si>
  <si>
    <t>Saldo Insoluto de Principal / Outstanding Principal Balance</t>
  </si>
  <si>
    <t>Porcentaje del total de cartera / % of Total Portfolio</t>
  </si>
  <si>
    <t>Interes No Cubiertos / Interest Receivable</t>
  </si>
  <si>
    <t>Montos Recibidos por Aplicar / Amounts pending to be apply</t>
  </si>
  <si>
    <t>Saldo de Comisiones y Seguros no cubiertos / Fees &amp; Insurances Receivable</t>
  </si>
  <si>
    <t>No. de Crédito / Loans #</t>
  </si>
  <si>
    <t>Saldo Insoluto / Outstanding Balance</t>
  </si>
  <si>
    <t>Proceso judicial / Foreclosure process</t>
  </si>
  <si>
    <t>Créditos Mes Pasado en Portafolio / Beginning Loans</t>
  </si>
  <si>
    <t>Créditos Pre-pagados en el Periodo / Prepaid Loans</t>
  </si>
  <si>
    <t>Inmuebles Recuperados / REO´s</t>
  </si>
  <si>
    <t>Créditos Añadidos al Portafolio / Additional Loans Assigned</t>
  </si>
  <si>
    <t>Créditos Eliminados (Pagados por Originador) / Non Elegible Loans</t>
  </si>
  <si>
    <t>Créditos Actuales en el Portafolio / Current Loans</t>
  </si>
  <si>
    <t>Monto / Balance</t>
  </si>
  <si>
    <t>Pérdidas o Ganancias Acumuladas / Earnings and Losses Accumulated</t>
  </si>
  <si>
    <t>Patrimonio Total de Fideicomiso (UDIs) / Total Pledge in Trust (UDIs)</t>
  </si>
  <si>
    <t>Cartera Vigente Hasta 90 días / Performing Loans until 90 days</t>
  </si>
  <si>
    <t>Cartera Vencida (+ de 90 días) / Non Performing Loans (+90 days)</t>
  </si>
  <si>
    <t>Cartera Vigente Hasta 180 días / Performing Loans until 180 days</t>
  </si>
  <si>
    <t>Cartera Vencida (+ de 180 días) / Non Performing Loans (+ 180 days)</t>
  </si>
  <si>
    <t>Total de Cartera / Total Portfolio</t>
  </si>
  <si>
    <t>MXMACFW 06U -  FIDEICOMISO 232017 / TRUST 232017</t>
  </si>
  <si>
    <t>Septiembre 2019</t>
  </si>
  <si>
    <t>Valor de la UDI (1.Ago.19)</t>
  </si>
  <si>
    <t>Valor de la UDI (1.Sep.19)</t>
  </si>
  <si>
    <t>Quita Crédito Ant (MO)</t>
  </si>
  <si>
    <t>Octubre 2019</t>
  </si>
  <si>
    <t>Héctor Miguel Tenorio Vignati
Gerente de Administración Maestra</t>
  </si>
  <si>
    <t>Diciembre 2019</t>
  </si>
  <si>
    <t>Valor de la UDI (1.Dic.19)</t>
  </si>
  <si>
    <t>3000000195697</t>
  </si>
  <si>
    <t>Enero 2020</t>
  </si>
  <si>
    <t>3012010101173135</t>
  </si>
  <si>
    <t>Febrero 2020</t>
  </si>
  <si>
    <t>Marzo 2020</t>
  </si>
  <si>
    <t>3012010101147337</t>
  </si>
  <si>
    <t>Valor de la UDI (1.Mzo.20)</t>
  </si>
  <si>
    <t>3000000196327</t>
  </si>
  <si>
    <t>3000000195797</t>
  </si>
  <si>
    <t>3012010101053618</t>
  </si>
  <si>
    <t>3012010101097714</t>
  </si>
  <si>
    <t>3012010101103116</t>
  </si>
  <si>
    <t>3012010101110236</t>
  </si>
  <si>
    <t>3012010101157666</t>
  </si>
  <si>
    <t>356010006</t>
  </si>
  <si>
    <t>38-400007</t>
  </si>
  <si>
    <t>9-400004</t>
  </si>
  <si>
    <t>Junio 2020</t>
  </si>
  <si>
    <t>3000000201458</t>
  </si>
  <si>
    <t>menos: Quitas y Valorización de Udi´s</t>
  </si>
  <si>
    <t>3012010101109956</t>
  </si>
  <si>
    <t>3012010101126786</t>
  </si>
  <si>
    <t>Marzo 2021</t>
  </si>
  <si>
    <t>Abril 2021</t>
  </si>
  <si>
    <t>3012010101155900</t>
  </si>
  <si>
    <t>3012010101007440</t>
  </si>
  <si>
    <t>3012010101068699</t>
  </si>
  <si>
    <t>Valor de la UDI (1.Abril.21)</t>
  </si>
  <si>
    <t>Condonación  Crédito Ant (MO)</t>
  </si>
  <si>
    <t>3000000195611</t>
  </si>
  <si>
    <t>3000000205779</t>
  </si>
  <si>
    <t>3000000205788</t>
  </si>
  <si>
    <t>3030010102488359</t>
  </si>
  <si>
    <t>3012010101086865</t>
  </si>
  <si>
    <t>3012010101058005</t>
  </si>
  <si>
    <t>Julio 2021</t>
  </si>
  <si>
    <t>Valor de la UDI (1.Agosto.21)</t>
  </si>
  <si>
    <t>Agosto 2021</t>
  </si>
  <si>
    <t>3012010101102266</t>
  </si>
  <si>
    <t>Valor de la UDI (1.Septiembre.21)</t>
  </si>
  <si>
    <t>Octubre 2021</t>
  </si>
  <si>
    <t>3012010101106978</t>
  </si>
  <si>
    <t>Valor de la UDI (1.Noviembre.21)</t>
  </si>
  <si>
    <t>3012010101038312</t>
  </si>
  <si>
    <t>3012010101103181</t>
  </si>
  <si>
    <t>RESUMEN DE SALDOS A FAVOR</t>
  </si>
  <si>
    <t>Saldo Inicial de Montos a Favor</t>
  </si>
  <si>
    <t>(+) Desliz UDI</t>
  </si>
  <si>
    <t>(+) Montos Identificados no Aplicados del Periodo</t>
  </si>
  <si>
    <t>(-) Montos Aplicados Identificados en Periodos Anteriores</t>
  </si>
  <si>
    <t>(-) Ajuste por Conciliación</t>
  </si>
  <si>
    <t>(=) Saldo Final de Montos a Favor</t>
  </si>
  <si>
    <t>RESUMEN DE EXCEDENTES EN LIQUIDACIÓN</t>
  </si>
  <si>
    <t>Saldo Inicial de Excedentes en Liquidación</t>
  </si>
  <si>
    <t>(+) Excedentes en Liquidación del Periodo</t>
  </si>
  <si>
    <t>(-) Excedentes en Liquidación Pagados en el Periodo</t>
  </si>
  <si>
    <t>(+) Ajuste por Conciliación</t>
  </si>
  <si>
    <t>(=) Saldo Final de Excedentes en Liquidación</t>
  </si>
  <si>
    <t>8,000.00</t>
  </si>
  <si>
    <t>Febrero 2022</t>
  </si>
  <si>
    <t>menos: Montos aplicados identificados en periodos ant./Applied Amounts Identified In Previous Periods</t>
  </si>
  <si>
    <t>3010010101821220</t>
  </si>
  <si>
    <t>3012010101007036</t>
  </si>
  <si>
    <t>3012010101011483</t>
  </si>
  <si>
    <t>Mayo 2022</t>
  </si>
  <si>
    <t>3012010101093283</t>
  </si>
  <si>
    <t>3012010101163045</t>
  </si>
  <si>
    <t>3012010101136819</t>
  </si>
  <si>
    <t>3012010101084910</t>
  </si>
  <si>
    <t>3012010101164498</t>
  </si>
  <si>
    <t>3012010101004140</t>
  </si>
  <si>
    <t>3012010101137114</t>
  </si>
  <si>
    <t>menos: Bonificaciones</t>
  </si>
  <si>
    <t>Valor de la UDI (1.JUl.22)</t>
  </si>
  <si>
    <t>Junio 2022</t>
  </si>
  <si>
    <t>Comisión por venta</t>
  </si>
  <si>
    <t>Julio 2022</t>
  </si>
  <si>
    <t>3012010101085396</t>
  </si>
  <si>
    <t>20105</t>
  </si>
  <si>
    <t>3012010101170354</t>
  </si>
  <si>
    <t>3030010102240099</t>
  </si>
  <si>
    <t>3012010101126497</t>
  </si>
  <si>
    <t>3012010101142544</t>
  </si>
  <si>
    <t>3012010101147618</t>
  </si>
  <si>
    <t>3012010101147642</t>
  </si>
  <si>
    <t>20311</t>
  </si>
  <si>
    <t>23818</t>
  </si>
  <si>
    <t>QR</t>
  </si>
  <si>
    <t>3012010101014412</t>
  </si>
  <si>
    <t>3012010101030467</t>
  </si>
  <si>
    <t>3012010101147220</t>
  </si>
  <si>
    <t>3012010101165750</t>
  </si>
  <si>
    <t xml:space="preserve"> -   </t>
  </si>
  <si>
    <t>Octubre 2022</t>
  </si>
  <si>
    <t>13628</t>
  </si>
  <si>
    <t>18658</t>
  </si>
  <si>
    <t>19308</t>
  </si>
  <si>
    <t>19599</t>
  </si>
  <si>
    <t>24790</t>
  </si>
  <si>
    <t>2528</t>
  </si>
  <si>
    <t>3000000190714</t>
  </si>
  <si>
    <t>3000000191381</t>
  </si>
  <si>
    <t>3000000194216</t>
  </si>
  <si>
    <t>3000000194329</t>
  </si>
  <si>
    <t>3000000195419</t>
  </si>
  <si>
    <t>3010010101820446</t>
  </si>
  <si>
    <t>3010010101830346</t>
  </si>
  <si>
    <t>3010010101835881</t>
  </si>
  <si>
    <t>3010010101851318</t>
  </si>
  <si>
    <t>3012010101004165</t>
  </si>
  <si>
    <t>3012010101016870</t>
  </si>
  <si>
    <t>3012010101017050</t>
  </si>
  <si>
    <t>3012010101018892</t>
  </si>
  <si>
    <t>3012010101019312</t>
  </si>
  <si>
    <t>3012010101037744</t>
  </si>
  <si>
    <t>3012010101038601</t>
  </si>
  <si>
    <t>3012010101040714</t>
  </si>
  <si>
    <t>3012010101042140</t>
  </si>
  <si>
    <t>3012010101058344</t>
  </si>
  <si>
    <t>3012010101060282</t>
  </si>
  <si>
    <t>3012010101063476</t>
  </si>
  <si>
    <t>3012010101068640</t>
  </si>
  <si>
    <t>3012010101068830</t>
  </si>
  <si>
    <t>3012010101070141</t>
  </si>
  <si>
    <t>3012010101071438</t>
  </si>
  <si>
    <t>3012010101071800</t>
  </si>
  <si>
    <t>3012010101071826</t>
  </si>
  <si>
    <t>3012010101073160</t>
  </si>
  <si>
    <t>3012010101073731</t>
  </si>
  <si>
    <t>3012010101076072</t>
  </si>
  <si>
    <t>3012010101081387</t>
  </si>
  <si>
    <t>3012010101081882</t>
  </si>
  <si>
    <t>3012010101081932</t>
  </si>
  <si>
    <t>3012010101083052</t>
  </si>
  <si>
    <t>3012010101088655</t>
  </si>
  <si>
    <t>3012010101091188</t>
  </si>
  <si>
    <t>3012010101091873</t>
  </si>
  <si>
    <t>3012010101092764</t>
  </si>
  <si>
    <t>3012010101093176</t>
  </si>
  <si>
    <t>3012010101093531</t>
  </si>
  <si>
    <t>3012010101093861</t>
  </si>
  <si>
    <t>3012010101098969</t>
  </si>
  <si>
    <t>3012010101100096</t>
  </si>
  <si>
    <t>3012010101101011</t>
  </si>
  <si>
    <t>3012010101101953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</si>
  <si>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</si>
  <si>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</si>
  <si>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</si>
  <si>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</si>
  <si>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</si>
  <si>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</si>
  <si>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</si>
  <si>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3012010101104494</t>
  </si>
  <si>
    <t>3012010101104676</t>
  </si>
  <si>
    <t>3012010101105996</t>
  </si>
  <si>
    <t>3012010101106499</t>
  </si>
  <si>
    <t>3012010101111846</t>
  </si>
  <si>
    <t>3012010101112737</t>
  </si>
  <si>
    <t>3012010101113933</t>
  </si>
  <si>
    <t>3012010101119690</t>
  </si>
  <si>
    <t>3012010101123726</t>
  </si>
  <si>
    <t>3012010101127396</t>
  </si>
  <si>
    <t>3012010101127461</t>
  </si>
  <si>
    <t>3012010101130085</t>
  </si>
  <si>
    <t>3012010101130176</t>
  </si>
  <si>
    <t>3012010101130523</t>
  </si>
  <si>
    <t>3012010101136298</t>
  </si>
  <si>
    <t>3012010101138245</t>
  </si>
  <si>
    <t>3012010101138971</t>
  </si>
  <si>
    <t>3012010101140027</t>
  </si>
  <si>
    <t>3012010101142056</t>
  </si>
  <si>
    <t>3012010101142429</t>
  </si>
  <si>
    <t>3012010101146420</t>
  </si>
  <si>
    <t>3012010101146578</t>
  </si>
  <si>
    <t>3012010101146925</t>
  </si>
  <si>
    <t>3012010101147287</t>
  </si>
  <si>
    <t>3012010101147303</t>
  </si>
  <si>
    <t>3012010101147394</t>
  </si>
  <si>
    <t>3012010101147519</t>
  </si>
  <si>
    <t>3012010101147592</t>
  </si>
  <si>
    <t>3012010101149127</t>
  </si>
  <si>
    <t>3012010101150364</t>
  </si>
  <si>
    <t>3012010101150398</t>
  </si>
  <si>
    <t>3012010101150695</t>
  </si>
  <si>
    <t>3012010101152014</t>
  </si>
  <si>
    <t>3012010101152345</t>
  </si>
  <si>
    <t>3012010101155512</t>
  </si>
  <si>
    <t>3012010101155660</t>
  </si>
  <si>
    <t>3012010101157518</t>
  </si>
  <si>
    <t>3012010101160181</t>
  </si>
  <si>
    <t>3012010101160215</t>
  </si>
  <si>
    <t>3012010101162500</t>
  </si>
  <si>
    <t>3012010101163193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</si>
  <si>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</si>
  <si>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</si>
  <si>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</si>
  <si>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</si>
  <si>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</si>
  <si>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</si>
  <si>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3012010101173903</t>
  </si>
  <si>
    <t>3012010101174273</t>
  </si>
  <si>
    <t>3012010101174620</t>
  </si>
  <si>
    <t>3012010101176294</t>
  </si>
  <si>
    <t>3012010101991973</t>
  </si>
  <si>
    <t>3030010102487765</t>
  </si>
  <si>
    <t>3030010102487864</t>
  </si>
  <si>
    <t>3030010102487914</t>
  </si>
  <si>
    <t>3030010102487971</t>
  </si>
  <si>
    <t>3030010102491080</t>
  </si>
  <si>
    <t>3030010102491734</t>
  </si>
  <si>
    <t>3030010102492146</t>
  </si>
  <si>
    <t>3030010102493995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</si>
  <si>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</si>
  <si>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</si>
  <si>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</si>
  <si>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</si>
  <si>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</si>
  <si>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</si>
  <si>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</si>
  <si>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</si>
  <si>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</si>
  <si>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4276</t>
  </si>
  <si>
    <t>45452</t>
  </si>
  <si>
    <t>4858</t>
  </si>
  <si>
    <t>5175</t>
  </si>
  <si>
    <t>5337</t>
  </si>
  <si>
    <t>6149</t>
  </si>
  <si>
    <t>62-400002</t>
  </si>
  <si>
    <t>69-400001</t>
  </si>
  <si>
    <t>GUANAJUATO</t>
  </si>
  <si>
    <t>QUINTANA ROO</t>
  </si>
  <si>
    <t>SONORA</t>
  </si>
  <si>
    <t>CHIHUAHUA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</si>
  <si>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</si>
  <si>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</si>
  <si>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</si>
  <si>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</si>
  <si>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</si>
  <si>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</si>
  <si>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</si>
  <si>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</si>
  <si>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</si>
  <si>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</si>
  <si>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</si>
  <si>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</si>
  <si>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</si>
  <si>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</si>
  <si>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</si>
  <si>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</si>
  <si>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</si>
  <si>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</si>
  <si>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</si>
  <si>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</si>
  <si>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</si>
  <si>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</si>
  <si>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</si>
  <si>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</si>
  <si>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</si>
  <si>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</si>
  <si>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</si>
  <si>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</si>
  <si>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</si>
  <si>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</si>
  <si>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</si>
  <si>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</si>
  <si>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</si>
  <si>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</si>
  <si>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</si>
  <si>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</si>
  <si>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</si>
  <si>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</si>
  <si>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</si>
  <si>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</si>
  <si>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</si>
  <si>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</si>
  <si>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</si>
  <si>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</si>
  <si>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</si>
  <si>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</si>
  <si>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</si>
  <si>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</si>
  <si>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</si>
  <si>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</si>
  <si>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</si>
  <si>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</si>
  <si>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</si>
  <si>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</si>
  <si>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</si>
  <si>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</si>
  <si>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</si>
  <si>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</si>
  <si>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</si>
  <si>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</si>
  <si>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</si>
  <si>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</si>
  <si>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</si>
  <si>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</si>
  <si>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</si>
  <si>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</si>
  <si>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</si>
  <si>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</si>
  <si>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</si>
  <si>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</si>
  <si>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</si>
  <si>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</si>
  <si>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MXMACFW 06U</t>
  </si>
  <si>
    <t>Formal</t>
  </si>
  <si>
    <t>Proceso Judicial</t>
  </si>
  <si>
    <t>13226</t>
  </si>
  <si>
    <t>BCN</t>
  </si>
  <si>
    <t>MEXICALI</t>
  </si>
  <si>
    <t>21353</t>
  </si>
  <si>
    <t>TIJUANA</t>
  </si>
  <si>
    <t>JAL</t>
  </si>
  <si>
    <t>GUADALAJARA</t>
  </si>
  <si>
    <t>GTO</t>
  </si>
  <si>
    <t>CELAYA</t>
  </si>
  <si>
    <t>38016</t>
  </si>
  <si>
    <t>LEON</t>
  </si>
  <si>
    <t>37200</t>
  </si>
  <si>
    <t>TLAJOMULCO DE ZU¥IGA</t>
  </si>
  <si>
    <t>45653</t>
  </si>
  <si>
    <t>SIN</t>
  </si>
  <si>
    <t>BCS</t>
  </si>
  <si>
    <t>LA PAZ</t>
  </si>
  <si>
    <t>YUC</t>
  </si>
  <si>
    <t>MERIDA</t>
  </si>
  <si>
    <t>QRO</t>
  </si>
  <si>
    <t>SANTIAGO DE QUERETARO</t>
  </si>
  <si>
    <t>76158</t>
  </si>
  <si>
    <t>CULIACAN</t>
  </si>
  <si>
    <t>80063</t>
  </si>
  <si>
    <t>0</t>
  </si>
  <si>
    <t>77536</t>
  </si>
  <si>
    <t>EM</t>
  </si>
  <si>
    <t>55765</t>
  </si>
  <si>
    <t>3000000189375</t>
  </si>
  <si>
    <t>80158</t>
  </si>
  <si>
    <t>77518</t>
  </si>
  <si>
    <t>3000000191203</t>
  </si>
  <si>
    <t>22237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</si>
  <si>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</si>
  <si>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</si>
  <si>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</si>
  <si>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</si>
  <si>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</si>
  <si>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</si>
  <si>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</si>
  <si>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</si>
  <si>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</si>
  <si>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</si>
  <si>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</si>
  <si>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</si>
  <si>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NL</t>
  </si>
  <si>
    <t>GUADALUPE</t>
  </si>
  <si>
    <t>64780</t>
  </si>
  <si>
    <t>Morosidad</t>
  </si>
  <si>
    <t>3000000194305</t>
  </si>
  <si>
    <t>77725</t>
  </si>
  <si>
    <t>3000000194316</t>
  </si>
  <si>
    <t>22236</t>
  </si>
  <si>
    <t>3000000194339</t>
  </si>
  <si>
    <t>36256</t>
  </si>
  <si>
    <t>3000000195405</t>
  </si>
  <si>
    <t>ACOLMAN</t>
  </si>
  <si>
    <t>55870</t>
  </si>
  <si>
    <t>TECAMAC</t>
  </si>
  <si>
    <t>55749</t>
  </si>
  <si>
    <t>3000000195601</t>
  </si>
  <si>
    <t>21355</t>
  </si>
  <si>
    <t>SON</t>
  </si>
  <si>
    <t>CAJEME</t>
  </si>
  <si>
    <t>21000</t>
  </si>
  <si>
    <t>3000000196285</t>
  </si>
  <si>
    <t>37358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</si>
  <si>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</si>
  <si>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</si>
  <si>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</si>
  <si>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</si>
  <si>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</si>
  <si>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</si>
  <si>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</si>
  <si>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</si>
  <si>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</si>
  <si>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</si>
  <si>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</si>
  <si>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</si>
  <si>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</si>
  <si>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</si>
  <si>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</si>
  <si>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</si>
  <si>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</si>
  <si>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</si>
  <si>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</si>
  <si>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</si>
  <si>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</si>
  <si>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</si>
  <si>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</si>
  <si>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</si>
  <si>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</si>
  <si>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</si>
  <si>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</si>
  <si>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</si>
  <si>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</si>
  <si>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</si>
  <si>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</si>
  <si>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</si>
  <si>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</si>
  <si>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</si>
  <si>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</si>
  <si>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</si>
  <si>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</si>
  <si>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</si>
  <si>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</si>
  <si>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</si>
  <si>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</si>
  <si>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</si>
  <si>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</si>
  <si>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</si>
  <si>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3000000208438</t>
  </si>
  <si>
    <t>3000000208523</t>
  </si>
  <si>
    <t>Tijuana</t>
  </si>
  <si>
    <t>3000000208530</t>
  </si>
  <si>
    <t>Mexicali</t>
  </si>
  <si>
    <t>3000000208531</t>
  </si>
  <si>
    <t>JUAREZ</t>
  </si>
  <si>
    <t>67250</t>
  </si>
  <si>
    <t>TLAQUEPAQUE</t>
  </si>
  <si>
    <t>45602</t>
  </si>
  <si>
    <t>3010010101822509</t>
  </si>
  <si>
    <t>PUE</t>
  </si>
  <si>
    <t>TEHUACAN</t>
  </si>
  <si>
    <t>75855</t>
  </si>
  <si>
    <t>3010010101827458</t>
  </si>
  <si>
    <t>77500</t>
  </si>
  <si>
    <t>COA</t>
  </si>
  <si>
    <t>TORREON</t>
  </si>
  <si>
    <t>27294</t>
  </si>
  <si>
    <t>3010010101848454</t>
  </si>
  <si>
    <t>APODACA</t>
  </si>
  <si>
    <t>66600</t>
  </si>
  <si>
    <t>55882</t>
  </si>
  <si>
    <t>LA PRESA</t>
  </si>
  <si>
    <t>22680</t>
  </si>
  <si>
    <t>22890</t>
  </si>
  <si>
    <t>3012010101004298</t>
  </si>
  <si>
    <t>3012010101007358</t>
  </si>
  <si>
    <t>Informal</t>
  </si>
  <si>
    <t>DE CHICOLOAPAN</t>
  </si>
  <si>
    <t>56370</t>
  </si>
  <si>
    <t>PUERTO VALLARTA</t>
  </si>
  <si>
    <t>48280</t>
  </si>
  <si>
    <t>3012010101028891</t>
  </si>
  <si>
    <t>85137</t>
  </si>
  <si>
    <t>22255</t>
  </si>
  <si>
    <t>3012010101036340</t>
  </si>
  <si>
    <t>22000</t>
  </si>
  <si>
    <t>3012010101037470</t>
  </si>
  <si>
    <t>CHI</t>
  </si>
  <si>
    <t>32695</t>
  </si>
  <si>
    <t>22895</t>
  </si>
  <si>
    <t>3012010101043007</t>
  </si>
  <si>
    <t>31370</t>
  </si>
  <si>
    <t>3012010101060191</t>
  </si>
  <si>
    <t>22245</t>
  </si>
  <si>
    <t>CHICOLOAPAN</t>
  </si>
  <si>
    <t>3012010101065232</t>
  </si>
  <si>
    <t>3012010101065331</t>
  </si>
  <si>
    <t>77539</t>
  </si>
  <si>
    <t>80247</t>
  </si>
  <si>
    <t>22200</t>
  </si>
  <si>
    <t>3012010101072733</t>
  </si>
  <si>
    <t>3012010101079423</t>
  </si>
  <si>
    <t>83296</t>
  </si>
  <si>
    <t>IXTAPALUCA</t>
  </si>
  <si>
    <t>56535</t>
  </si>
  <si>
    <t>3012010101087277</t>
  </si>
  <si>
    <t>85134</t>
  </si>
  <si>
    <t>3012010101090222</t>
  </si>
  <si>
    <t>45601</t>
  </si>
  <si>
    <t>3012010101092368</t>
  </si>
  <si>
    <t>83287</t>
  </si>
  <si>
    <t>3012010101092814</t>
  </si>
  <si>
    <t>MICH</t>
  </si>
  <si>
    <t>TARIMBARO</t>
  </si>
  <si>
    <t>58891</t>
  </si>
  <si>
    <t>Ensenada</t>
  </si>
  <si>
    <t>22785</t>
  </si>
  <si>
    <t>83293</t>
  </si>
  <si>
    <t>3012010101098985</t>
  </si>
  <si>
    <t>3012010101100997</t>
  </si>
  <si>
    <t>3012010101101862</t>
  </si>
  <si>
    <t>PUEBLA</t>
  </si>
  <si>
    <t>72490</t>
  </si>
  <si>
    <t>22600</t>
  </si>
  <si>
    <t>3012010101111192</t>
  </si>
  <si>
    <t>3012010101111200</t>
  </si>
  <si>
    <t>21385</t>
  </si>
  <si>
    <t>3012010101126034</t>
  </si>
  <si>
    <t>3012010101126174</t>
  </si>
  <si>
    <t>OAX</t>
  </si>
  <si>
    <t>3012010101127479</t>
  </si>
  <si>
    <t>3012010101138096</t>
  </si>
  <si>
    <t>3012010101138625</t>
  </si>
  <si>
    <t>31000</t>
  </si>
  <si>
    <t>72590</t>
  </si>
  <si>
    <t>3012010101145299</t>
  </si>
  <si>
    <t>22643</t>
  </si>
  <si>
    <t>VILLA DE ZAACHILA</t>
  </si>
  <si>
    <t>71250</t>
  </si>
  <si>
    <t>3012010101152477</t>
  </si>
  <si>
    <t>3012010101156940</t>
  </si>
  <si>
    <t>3012010101160314</t>
  </si>
  <si>
    <t>22203</t>
  </si>
  <si>
    <t>AHOME</t>
  </si>
  <si>
    <t>81271</t>
  </si>
  <si>
    <t>22117</t>
  </si>
  <si>
    <t>3012010101174018</t>
  </si>
  <si>
    <t>ALTAMIRA</t>
  </si>
  <si>
    <t>89600</t>
  </si>
  <si>
    <t>3030010102241428</t>
  </si>
  <si>
    <t>CIUDAD MADERO</t>
  </si>
  <si>
    <t>89506</t>
  </si>
  <si>
    <t>3030010102487872</t>
  </si>
  <si>
    <t>LOS CABOS</t>
  </si>
  <si>
    <t>23400</t>
  </si>
  <si>
    <t>3030010102490991</t>
  </si>
  <si>
    <t>22683</t>
  </si>
  <si>
    <t>NUEVO LAREDO</t>
  </si>
  <si>
    <t>88285</t>
  </si>
  <si>
    <t>11320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</si>
  <si>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</si>
  <si>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</si>
  <si>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</si>
  <si>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</si>
  <si>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</si>
  <si>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</si>
  <si>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</si>
  <si>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</si>
  <si>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</si>
  <si>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</si>
  <si>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Hipotecaria Su Casita</t>
  </si>
  <si>
    <t>Noviembre 2022</t>
  </si>
  <si>
    <t>3000000208683</t>
  </si>
  <si>
    <t>3000000208196</t>
  </si>
  <si>
    <t>3000000208509</t>
  </si>
  <si>
    <t>Solidaridad</t>
  </si>
  <si>
    <t>3012010101100609</t>
  </si>
  <si>
    <t>3012010101147204</t>
  </si>
  <si>
    <t>Hipotecaria Crédito y Casa</t>
  </si>
  <si>
    <t>Hipotecaria Vértice</t>
  </si>
  <si>
    <t>Hipotecaria Nacional</t>
  </si>
  <si>
    <t>0.00</t>
  </si>
  <si>
    <t>DICIEMBRE</t>
  </si>
  <si>
    <t>DECEMBER</t>
  </si>
  <si>
    <t>Reembolso comisiones nuevo esquema</t>
  </si>
  <si>
    <t>Originador / Originator</t>
  </si>
  <si>
    <t>Suma:</t>
  </si>
  <si>
    <t>22830</t>
  </si>
  <si>
    <t>IRAPUATO</t>
  </si>
  <si>
    <t>36660</t>
  </si>
  <si>
    <t>MONCLOVA</t>
  </si>
  <si>
    <t>25750</t>
  </si>
  <si>
    <t>SLP</t>
  </si>
  <si>
    <t>MATEHUALA</t>
  </si>
  <si>
    <t>78700</t>
  </si>
  <si>
    <t>SAN LUIS POTOSI</t>
  </si>
  <si>
    <t>45625</t>
  </si>
  <si>
    <t>Flujos Identificados Corte</t>
  </si>
  <si>
    <t>Montos recibidos por aplicar</t>
  </si>
  <si>
    <t>Sub total</t>
  </si>
  <si>
    <t>saf</t>
  </si>
  <si>
    <t>total aplicado</t>
  </si>
  <si>
    <t>Saf</t>
  </si>
  <si>
    <t>Reembolso reetructuras</t>
  </si>
  <si>
    <t>Reemboslo reestructuras</t>
  </si>
  <si>
    <t>Comisión por liquidación</t>
  </si>
  <si>
    <t>Valor de la UDI (1.ABR.23)</t>
  </si>
  <si>
    <t>No SMART</t>
  </si>
  <si>
    <t>Tipo de Producto Solución</t>
  </si>
  <si>
    <t>Quita Intereses Ordinarios</t>
  </si>
  <si>
    <t>Meses Acumulados Vigente</t>
  </si>
  <si>
    <t>Estado del Producto Solución</t>
  </si>
  <si>
    <t>Tipo de Amortización del Producto Solución</t>
  </si>
  <si>
    <t>Mensualidad cubIerta PS</t>
  </si>
  <si>
    <t>Mensualidad crédito Anterior</t>
  </si>
  <si>
    <t xml:space="preserve">Pesos UDIS </t>
  </si>
  <si>
    <t>3000000209094</t>
  </si>
  <si>
    <t>Marzo 2023</t>
  </si>
  <si>
    <t>Valor de la UDI (1.MAY.23)</t>
  </si>
  <si>
    <t>Abril 2023</t>
  </si>
  <si>
    <t>Comision por liquidación</t>
  </si>
  <si>
    <t>3000000209139</t>
  </si>
  <si>
    <t>Valor de la UDI (1.JUN.23)</t>
  </si>
  <si>
    <t>Mayo 2023</t>
  </si>
  <si>
    <t>3000000209174</t>
  </si>
  <si>
    <t>Valor de la UDI (1.AGO.23)</t>
  </si>
  <si>
    <t>3000000209387</t>
  </si>
  <si>
    <t>3000000209380</t>
  </si>
  <si>
    <t>Julio 2023</t>
  </si>
  <si>
    <t>48290</t>
  </si>
  <si>
    <t>Reversa de Reestructura</t>
  </si>
  <si>
    <t>REPORTE DE COBRANZA CONSOLIDADO DEL 01 AL 31 DE OCTUBRE DE 2023</t>
  </si>
  <si>
    <t>REPORTE DE COBRANZA DEL MES PASADO PARA DEPOSITO EN CUENTA DE COBRANZA AL 30 DE SEPTIEMBRE DE 2023 "IMPORTES EN UDIS"</t>
  </si>
  <si>
    <t>COLLECTION REPORT CONSOLIDATED FROM 1ST TO OCTOBER 31  2023</t>
  </si>
  <si>
    <t>3012010101095114</t>
  </si>
  <si>
    <t>3030010102488284</t>
  </si>
  <si>
    <t>3012010101093119</t>
  </si>
  <si>
    <t>Reactivación de créditos</t>
  </si>
  <si>
    <t>Valor de la UDI (1.NOV.23)</t>
  </si>
  <si>
    <t>3000000209608</t>
  </si>
  <si>
    <t>Octubre 2023</t>
  </si>
  <si>
    <t>Inmuebles Recuperados</t>
  </si>
  <si>
    <t>ECATEPEC DE MORELOS</t>
  </si>
  <si>
    <t>3012010101072741</t>
  </si>
  <si>
    <t>3012010101083995</t>
  </si>
  <si>
    <t>Liquidado</t>
  </si>
  <si>
    <t>3012010101141728</t>
  </si>
  <si>
    <t>3012010101142304</t>
  </si>
  <si>
    <t>TLAJOMULCO DE ZU?IGA</t>
  </si>
  <si>
    <t>45640</t>
  </si>
  <si>
    <t>3030010102507620</t>
  </si>
  <si>
    <t>Valorización udis</t>
  </si>
  <si>
    <t>Ajuste en comisiones nuevo esquema, periodos anteriores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</si>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</sst>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&quot;-&quot;??_-;_-@"/>
    <numFmt numFmtId="165" formatCode="_(* #,##0.00_);_(* \(#,##0.00\);_(* &quot;-&quot;??_);_(@_)"/>
    <numFmt numFmtId="166" formatCode="_(* #,##0_);_(* \(#,##0\);_(* &quot;-&quot;??_);_(@_)"/>
    <numFmt numFmtId="167" formatCode="0.000000"/>
    <numFmt numFmtId="168" formatCode="#,##0.00_ ;\-#,##0.00\ "/>
    <numFmt numFmtId="169" formatCode="_-* #,##0.000000_-;\-* #,##0.000000_-;_-* &quot;-&quot;??????_-;_-@"/>
    <numFmt numFmtId="170" formatCode="#,##0.00%"/>
    <numFmt numFmtId="176" formatCode="[$$-80A]#,##0"/>
    <numFmt numFmtId="177" formatCode="_-* #,##0.000000_-;\-* #,##0.000000_-;_-* &quot;-&quot;??_-;_-@_-"/>
    <numFmt numFmtId="178" formatCode="[$-10409]#,##0.00;\(#,##0.00\)"/>
    <numFmt numFmtId="179" formatCode="[$-10409]#,##0;\(#,##0\)"/>
    <numFmt numFmtId="180" formatCode="[$-10409]0.00%"/>
    <numFmt numFmtId="184" formatCode="mm\/dd\/yyyy"/>
    <numFmt numFmtId="185" formatCode="_-* #,##0.000000_-;\-* #,##0.000000_-;_-* &quot;-&quot;??????_-;_-@_-"/>
    <numFmt numFmtId="187" formatCode="_-* #,##0_-;\-* #,##0_-;_-* &quot;-&quot;??_-;_-@"/>
  </numFmts>
  <fonts count="8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6"/>
      <color rgb="FF00000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b/>
      <i/>
      <sz val="10"/>
      <color rgb="FFA5A5A5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10"/>
      <name val="Arial Narrow"/>
      <family val="2"/>
    </font>
    <font>
      <sz val="10"/>
      <color rgb="FFA5A5A5"/>
      <name val="Arial Narrow"/>
      <family val="2"/>
    </font>
    <font>
      <b/>
      <sz val="10"/>
      <color rgb="FFFFFFFF"/>
      <name val="Arial Narrow"/>
      <family val="2"/>
    </font>
    <font>
      <b/>
      <sz val="10"/>
      <color rgb="FFA5A5A5"/>
      <name val="Arial Narrow"/>
      <family val="2"/>
    </font>
    <font>
      <b/>
      <sz val="10"/>
      <color rgb="FF000080"/>
      <name val="Arial Narrow"/>
      <family val="2"/>
    </font>
    <font>
      <b/>
      <sz val="10"/>
      <color rgb="FFFF0000"/>
      <name val="Arial"/>
      <family val="2"/>
    </font>
    <font>
      <sz val="6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sz val="10"/>
      <color rgb="FFFF0000"/>
      <name val="Arial Narrow"/>
      <family val="2"/>
    </font>
    <font>
      <sz val="9"/>
      <color rgb="FFFF0000"/>
      <name val="Arial"/>
      <family val="2"/>
    </font>
    <font>
      <sz val="9"/>
      <color rgb="FFFFFFFF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7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 Narrow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 Narrow"/>
      <family val="2"/>
    </font>
    <font>
      <b/>
      <sz val="9"/>
      <color theme="1" tint="0.34998626667073579"/>
      <name val="Arial Narrow"/>
      <family val="2"/>
    </font>
    <font>
      <sz val="10"/>
      <name val="Century Gothic"/>
      <family val="2"/>
    </font>
    <font>
      <b/>
      <sz val="8"/>
      <name val="Calibri"/>
      <family val="2"/>
    </font>
    <font>
      <sz val="8"/>
      <color indexed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rgb="FF5AA0E0"/>
        <bgColor rgb="FF5AA0E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rgb="FFFFFFFF"/>
      </patternFill>
    </fill>
    <fill>
      <patternFill patternType="solid">
        <fgColor theme="4" tint="0.59999389629810485"/>
        <bgColor rgb="FFE8E8E8"/>
      </patternFill>
    </fill>
    <fill>
      <patternFill patternType="solid">
        <fgColor theme="0"/>
        <bgColor indexed="9"/>
      </patternFill>
    </fill>
    <fill>
      <patternFill patternType="solid">
        <fgColor theme="3" tint="-0.499984740745262"/>
        <bgColor rgb="FF1F497D"/>
      </patternFill>
    </fill>
    <fill>
      <patternFill patternType="solid">
        <fgColor theme="3" tint="-0.499984740745262"/>
        <bgColor rgb="FF293352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-0.499984740745262"/>
        <bgColor rgb="FFE8E8E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C0C0C0"/>
      </left>
      <right/>
      <top style="thin">
        <color rgb="FFCCCCFF"/>
      </top>
      <bottom style="thin">
        <color rgb="FFCCCCFF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theme="0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78">
    <xf numFmtId="0" fontId="0" fillId="0" borderId="0"/>
    <xf numFmtId="43" fontId="36" fillId="0" borderId="0" applyFont="0" applyFill="0" applyBorder="0" applyAlignment="0" applyProtection="0"/>
    <xf numFmtId="0" fontId="6" fillId="0" borderId="3"/>
    <xf numFmtId="176" fontId="41" fillId="0" borderId="3"/>
    <xf numFmtId="0" fontId="6" fillId="0" borderId="3"/>
    <xf numFmtId="0" fontId="6" fillId="0" borderId="3"/>
    <xf numFmtId="165" fontId="9" fillId="0" borderId="3" applyFont="0" applyFill="0" applyBorder="0" applyAlignment="0" applyProtection="0"/>
    <xf numFmtId="9" fontId="45" fillId="0" borderId="0" applyFont="0" applyFill="0" applyBorder="0" applyAlignment="0" applyProtection="0"/>
    <xf numFmtId="0" fontId="4" fillId="0" borderId="3"/>
    <xf numFmtId="0" fontId="6" fillId="0" borderId="3"/>
    <xf numFmtId="43" fontId="4" fillId="0" borderId="3" applyFont="0" applyFill="0" applyBorder="0" applyAlignment="0" applyProtection="0"/>
    <xf numFmtId="43" fontId="4" fillId="0" borderId="3" applyFont="0" applyFill="0" applyBorder="0" applyAlignment="0" applyProtection="0"/>
    <xf numFmtId="0" fontId="47" fillId="0" borderId="3"/>
    <xf numFmtId="43" fontId="6" fillId="0" borderId="3" applyFont="0" applyFill="0" applyBorder="0" applyAlignment="0" applyProtection="0"/>
    <xf numFmtId="0" fontId="6" fillId="0" borderId="3"/>
    <xf numFmtId="9" fontId="3" fillId="0" borderId="3" applyFont="0" applyFill="0" applyBorder="0" applyAlignment="0" applyProtection="0"/>
    <xf numFmtId="0" fontId="36" fillId="0" borderId="3"/>
    <xf numFmtId="43" fontId="36" fillId="0" borderId="3" applyFont="0" applyFill="0" applyBorder="0" applyAlignment="0" applyProtection="0"/>
    <xf numFmtId="0" fontId="53" fillId="0" borderId="3"/>
    <xf numFmtId="44" fontId="36" fillId="0" borderId="3" applyFont="0" applyFill="0" applyBorder="0" applyAlignment="0" applyProtection="0"/>
    <xf numFmtId="0" fontId="30" fillId="0" borderId="3" applyBorder="0"/>
    <xf numFmtId="0" fontId="6" fillId="0" borderId="3"/>
    <xf numFmtId="0" fontId="55" fillId="0" borderId="3"/>
    <xf numFmtId="0" fontId="56" fillId="16" borderId="3" applyNumberFormat="0" applyBorder="0" applyAlignment="0" applyProtection="0"/>
    <xf numFmtId="0" fontId="56" fillId="17" borderId="3" applyNumberFormat="0" applyBorder="0" applyAlignment="0" applyProtection="0"/>
    <xf numFmtId="0" fontId="56" fillId="18" borderId="3" applyNumberFormat="0" applyBorder="0" applyAlignment="0" applyProtection="0"/>
    <xf numFmtId="0" fontId="56" fillId="19" borderId="3" applyNumberFormat="0" applyBorder="0" applyAlignment="0" applyProtection="0"/>
    <xf numFmtId="0" fontId="56" fillId="20" borderId="3" applyNumberFormat="0" applyBorder="0" applyAlignment="0" applyProtection="0"/>
    <xf numFmtId="0" fontId="56" fillId="21" borderId="3" applyNumberFormat="0" applyBorder="0" applyAlignment="0" applyProtection="0"/>
    <xf numFmtId="0" fontId="56" fillId="22" borderId="3" applyNumberFormat="0" applyBorder="0" applyAlignment="0" applyProtection="0"/>
    <xf numFmtId="0" fontId="56" fillId="23" borderId="3" applyNumberFormat="0" applyBorder="0" applyAlignment="0" applyProtection="0"/>
    <xf numFmtId="0" fontId="56" fillId="24" borderId="3" applyNumberFormat="0" applyBorder="0" applyAlignment="0" applyProtection="0"/>
    <xf numFmtId="0" fontId="56" fillId="19" borderId="3" applyNumberFormat="0" applyBorder="0" applyAlignment="0" applyProtection="0"/>
    <xf numFmtId="0" fontId="56" fillId="22" borderId="3" applyNumberFormat="0" applyBorder="0" applyAlignment="0" applyProtection="0"/>
    <xf numFmtId="0" fontId="56" fillId="25" borderId="3" applyNumberFormat="0" applyBorder="0" applyAlignment="0" applyProtection="0"/>
    <xf numFmtId="0" fontId="57" fillId="26" borderId="3" applyNumberFormat="0" applyBorder="0" applyAlignment="0" applyProtection="0"/>
    <xf numFmtId="0" fontId="57" fillId="23" borderId="3" applyNumberFormat="0" applyBorder="0" applyAlignment="0" applyProtection="0"/>
    <xf numFmtId="0" fontId="57" fillId="24" borderId="3" applyNumberFormat="0" applyBorder="0" applyAlignment="0" applyProtection="0"/>
    <xf numFmtId="0" fontId="57" fillId="27" borderId="3" applyNumberFormat="0" applyBorder="0" applyAlignment="0" applyProtection="0"/>
    <xf numFmtId="0" fontId="57" fillId="28" borderId="3" applyNumberFormat="0" applyBorder="0" applyAlignment="0" applyProtection="0"/>
    <xf numFmtId="0" fontId="57" fillId="29" borderId="3" applyNumberFormat="0" applyBorder="0" applyAlignment="0" applyProtection="0"/>
    <xf numFmtId="0" fontId="58" fillId="18" borderId="3" applyNumberFormat="0" applyBorder="0" applyAlignment="0" applyProtection="0"/>
    <xf numFmtId="0" fontId="59" fillId="30" borderId="53" applyNumberFormat="0" applyAlignment="0" applyProtection="0"/>
    <xf numFmtId="0" fontId="60" fillId="31" borderId="54" applyNumberFormat="0" applyAlignment="0" applyProtection="0"/>
    <xf numFmtId="0" fontId="61" fillId="0" borderId="55" applyNumberFormat="0" applyFill="0" applyAlignment="0" applyProtection="0"/>
    <xf numFmtId="43" fontId="56" fillId="0" borderId="3" applyFont="0" applyFill="0" applyBorder="0" applyAlignment="0" applyProtection="0"/>
    <xf numFmtId="0" fontId="62" fillId="0" borderId="3" applyNumberFormat="0" applyFill="0" applyBorder="0" applyAlignment="0" applyProtection="0"/>
    <xf numFmtId="0" fontId="57" fillId="32" borderId="3" applyNumberFormat="0" applyBorder="0" applyAlignment="0" applyProtection="0"/>
    <xf numFmtId="0" fontId="57" fillId="33" borderId="3" applyNumberFormat="0" applyBorder="0" applyAlignment="0" applyProtection="0"/>
    <xf numFmtId="0" fontId="57" fillId="34" borderId="3" applyNumberFormat="0" applyBorder="0" applyAlignment="0" applyProtection="0"/>
    <xf numFmtId="0" fontId="57" fillId="27" borderId="3" applyNumberFormat="0" applyBorder="0" applyAlignment="0" applyProtection="0"/>
    <xf numFmtId="0" fontId="57" fillId="28" borderId="3" applyNumberFormat="0" applyBorder="0" applyAlignment="0" applyProtection="0"/>
    <xf numFmtId="0" fontId="57" fillId="35" borderId="3" applyNumberFormat="0" applyBorder="0" applyAlignment="0" applyProtection="0"/>
    <xf numFmtId="0" fontId="63" fillId="21" borderId="53" applyNumberFormat="0" applyAlignment="0" applyProtection="0"/>
    <xf numFmtId="0" fontId="64" fillId="17" borderId="3" applyNumberFormat="0" applyBorder="0" applyAlignment="0" applyProtection="0"/>
    <xf numFmtId="43" fontId="6" fillId="0" borderId="3" applyFont="0" applyFill="0" applyBorder="0" applyAlignment="0" applyProtection="0"/>
    <xf numFmtId="0" fontId="65" fillId="36" borderId="3" applyNumberFormat="0" applyBorder="0" applyAlignment="0" applyProtection="0"/>
    <xf numFmtId="0" fontId="56" fillId="37" borderId="56" applyNumberFormat="0" applyFont="0" applyAlignment="0" applyProtection="0"/>
    <xf numFmtId="9" fontId="9" fillId="0" borderId="3" applyFont="0" applyFill="0" applyBorder="0" applyAlignment="0" applyProtection="0"/>
    <xf numFmtId="0" fontId="66" fillId="30" borderId="57" applyNumberFormat="0" applyAlignment="0" applyProtection="0"/>
    <xf numFmtId="0" fontId="67" fillId="0" borderId="3" applyNumberFormat="0" applyFill="0" applyBorder="0" applyAlignment="0" applyProtection="0"/>
    <xf numFmtId="0" fontId="68" fillId="0" borderId="3" applyNumberFormat="0" applyFill="0" applyBorder="0" applyAlignment="0" applyProtection="0"/>
    <xf numFmtId="0" fontId="69" fillId="0" borderId="3" applyNumberFormat="0" applyFill="0" applyBorder="0" applyAlignment="0" applyProtection="0"/>
    <xf numFmtId="0" fontId="70" fillId="0" borderId="58" applyNumberFormat="0" applyFill="0" applyAlignment="0" applyProtection="0"/>
    <xf numFmtId="0" fontId="71" fillId="0" borderId="59" applyNumberFormat="0" applyFill="0" applyAlignment="0" applyProtection="0"/>
    <xf numFmtId="0" fontId="62" fillId="0" borderId="60" applyNumberFormat="0" applyFill="0" applyAlignment="0" applyProtection="0"/>
    <xf numFmtId="0" fontId="72" fillId="0" borderId="61" applyNumberFormat="0" applyFill="0" applyAlignment="0" applyProtection="0"/>
    <xf numFmtId="9" fontId="9" fillId="0" borderId="3" applyFont="0" applyFill="0" applyBorder="0" applyAlignment="0" applyProtection="0"/>
    <xf numFmtId="43" fontId="6" fillId="0" borderId="3" applyFont="0" applyFill="0" applyBorder="0" applyAlignment="0" applyProtection="0"/>
    <xf numFmtId="43" fontId="36" fillId="0" borderId="3" applyFont="0" applyFill="0" applyBorder="0" applyAlignment="0" applyProtection="0"/>
    <xf numFmtId="43" fontId="2" fillId="0" borderId="3" applyFont="0" applyFill="0" applyBorder="0" applyAlignment="0" applyProtection="0"/>
    <xf numFmtId="43" fontId="6" fillId="0" borderId="3" applyFont="0" applyFill="0" applyBorder="0" applyAlignment="0" applyProtection="0"/>
    <xf numFmtId="0" fontId="1" fillId="0" borderId="3"/>
    <xf numFmtId="0" fontId="6" fillId="0" borderId="3">
      <alignment vertical="top"/>
    </xf>
    <xf numFmtId="0" fontId="1" fillId="0" borderId="3"/>
    <xf numFmtId="44" fontId="1" fillId="0" borderId="3" applyFont="0" applyFill="0" applyBorder="0" applyAlignment="0" applyProtection="0"/>
    <xf numFmtId="0" fontId="76" fillId="0" borderId="3"/>
    <xf numFmtId="43" fontId="36" fillId="0" borderId="3" applyFont="0" applyFill="0" applyBorder="0" applyAlignment="0" applyProtection="0"/>
  </cellStyleXfs>
  <cellXfs count="438">
    <xf numFmtId="0" fontId="0" fillId="0" borderId="0" xfId="0"/>
    <xf numFmtId="0" fontId="5" fillId="0" borderId="0" xfId="0" applyFont="1" applyAlignment="1">
      <alignment horizontal="left"/>
    </xf>
    <xf numFmtId="0" fontId="6" fillId="2" borderId="1" xfId="0" applyFont="1" applyFill="1" applyBorder="1"/>
    <xf numFmtId="0" fontId="7" fillId="0" borderId="0" xfId="0" applyFont="1" applyAlignment="1">
      <alignment horizontal="left"/>
    </xf>
    <xf numFmtId="0" fontId="8" fillId="2" borderId="1" xfId="0" applyFont="1" applyFill="1" applyBorder="1" applyAlignment="1">
      <alignment vertical="center"/>
    </xf>
    <xf numFmtId="164" fontId="9" fillId="0" borderId="0" xfId="0" applyNumberFormat="1" applyFont="1" applyAlignment="1">
      <alignment horizontal="center"/>
    </xf>
    <xf numFmtId="165" fontId="10" fillId="2" borderId="1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6" fillId="2" borderId="1" xfId="0" applyFont="1" applyFill="1" applyBorder="1" applyAlignment="1">
      <alignment vertical="center"/>
    </xf>
    <xf numFmtId="164" fontId="6" fillId="0" borderId="0" xfId="0" applyNumberFormat="1" applyFont="1"/>
    <xf numFmtId="165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/>
    <xf numFmtId="0" fontId="5" fillId="0" borderId="0" xfId="0" applyFont="1"/>
    <xf numFmtId="14" fontId="6" fillId="2" borderId="1" xfId="0" applyNumberFormat="1" applyFont="1" applyFill="1" applyBorder="1"/>
    <xf numFmtId="0" fontId="16" fillId="0" borderId="0" xfId="0" applyFont="1"/>
    <xf numFmtId="164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left"/>
    </xf>
    <xf numFmtId="0" fontId="15" fillId="2" borderId="4" xfId="0" applyFont="1" applyFill="1" applyBorder="1" applyAlignment="1">
      <alignment horizontal="right"/>
    </xf>
    <xf numFmtId="164" fontId="16" fillId="0" borderId="0" xfId="0" applyNumberFormat="1" applyFont="1" applyAlignment="1">
      <alignment horizontal="center"/>
    </xf>
    <xf numFmtId="0" fontId="17" fillId="0" borderId="0" xfId="0" applyFont="1"/>
    <xf numFmtId="165" fontId="7" fillId="2" borderId="1" xfId="0" applyNumberFormat="1" applyFont="1" applyFill="1" applyBorder="1"/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/>
    <xf numFmtId="164" fontId="18" fillId="3" borderId="9" xfId="0" applyNumberFormat="1" applyFont="1" applyFill="1" applyBorder="1" applyAlignment="1">
      <alignment horizontal="center"/>
    </xf>
    <xf numFmtId="164" fontId="19" fillId="0" borderId="10" xfId="0" applyNumberFormat="1" applyFont="1" applyBorder="1"/>
    <xf numFmtId="165" fontId="15" fillId="2" borderId="4" xfId="0" applyNumberFormat="1" applyFont="1" applyFill="1" applyBorder="1" applyAlignment="1">
      <alignment horizontal="left"/>
    </xf>
    <xf numFmtId="0" fontId="16" fillId="0" borderId="11" xfId="0" applyFont="1" applyBorder="1"/>
    <xf numFmtId="167" fontId="15" fillId="2" borderId="4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right"/>
    </xf>
    <xf numFmtId="164" fontId="16" fillId="0" borderId="12" xfId="0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5" fillId="4" borderId="13" xfId="0" applyFont="1" applyFill="1" applyBorder="1"/>
    <xf numFmtId="0" fontId="5" fillId="4" borderId="13" xfId="0" applyFont="1" applyFill="1" applyBorder="1" applyAlignment="1">
      <alignment horizontal="right"/>
    </xf>
    <xf numFmtId="164" fontId="5" fillId="4" borderId="13" xfId="0" applyNumberFormat="1" applyFont="1" applyFill="1" applyBorder="1" applyAlignment="1">
      <alignment horizontal="center"/>
    </xf>
    <xf numFmtId="164" fontId="19" fillId="0" borderId="0" xfId="0" applyNumberFormat="1" applyFont="1" applyAlignment="1">
      <alignment vertical="top"/>
    </xf>
    <xf numFmtId="0" fontId="5" fillId="0" borderId="0" xfId="0" applyFont="1" applyAlignment="1">
      <alignment horizontal="right"/>
    </xf>
    <xf numFmtId="0" fontId="20" fillId="0" borderId="15" xfId="0" applyFont="1" applyBorder="1" applyAlignment="1">
      <alignment horizontal="right"/>
    </xf>
    <xf numFmtId="165" fontId="10" fillId="2" borderId="4" xfId="0" applyNumberFormat="1" applyFont="1" applyFill="1" applyBorder="1" applyAlignment="1">
      <alignment horizontal="right"/>
    </xf>
    <xf numFmtId="0" fontId="22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/>
    </xf>
    <xf numFmtId="165" fontId="10" fillId="2" borderId="4" xfId="0" applyNumberFormat="1" applyFont="1" applyFill="1" applyBorder="1"/>
    <xf numFmtId="165" fontId="10" fillId="0" borderId="4" xfId="0" applyNumberFormat="1" applyFont="1" applyBorder="1" applyAlignment="1">
      <alignment horizontal="right"/>
    </xf>
    <xf numFmtId="168" fontId="24" fillId="2" borderId="1" xfId="0" applyNumberFormat="1" applyFont="1" applyFill="1" applyBorder="1" applyAlignment="1">
      <alignment vertical="center"/>
    </xf>
    <xf numFmtId="165" fontId="25" fillId="2" borderId="1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164" fontId="10" fillId="2" borderId="4" xfId="0" applyNumberFormat="1" applyFont="1" applyFill="1" applyBorder="1"/>
    <xf numFmtId="165" fontId="10" fillId="2" borderId="4" xfId="0" applyNumberFormat="1" applyFont="1" applyFill="1" applyBorder="1" applyAlignment="1">
      <alignment horizontal="left"/>
    </xf>
    <xf numFmtId="169" fontId="22" fillId="2" borderId="1" xfId="0" applyNumberFormat="1" applyFont="1" applyFill="1" applyBorder="1" applyAlignment="1">
      <alignment vertical="center"/>
    </xf>
    <xf numFmtId="165" fontId="15" fillId="4" borderId="4" xfId="0" applyNumberFormat="1" applyFont="1" applyFill="1" applyBorder="1" applyAlignment="1">
      <alignment horizontal="right"/>
    </xf>
    <xf numFmtId="0" fontId="6" fillId="2" borderId="13" xfId="0" applyFont="1" applyFill="1" applyBorder="1" applyAlignment="1">
      <alignment horizontal="right" wrapText="1"/>
    </xf>
    <xf numFmtId="164" fontId="26" fillId="2" borderId="19" xfId="0" applyNumberFormat="1" applyFont="1" applyFill="1" applyBorder="1" applyAlignment="1">
      <alignment horizontal="center" wrapText="1"/>
    </xf>
    <xf numFmtId="169" fontId="23" fillId="2" borderId="1" xfId="0" applyNumberFormat="1" applyFont="1" applyFill="1" applyBorder="1" applyAlignment="1">
      <alignment vertical="center"/>
    </xf>
    <xf numFmtId="0" fontId="20" fillId="0" borderId="7" xfId="0" applyFont="1" applyBorder="1" applyAlignment="1">
      <alignment horizontal="right"/>
    </xf>
    <xf numFmtId="164" fontId="26" fillId="0" borderId="12" xfId="0" applyNumberFormat="1" applyFont="1" applyBorder="1" applyAlignment="1">
      <alignment horizontal="center" wrapText="1"/>
    </xf>
    <xf numFmtId="165" fontId="16" fillId="0" borderId="0" xfId="0" applyNumberFormat="1" applyFont="1"/>
    <xf numFmtId="165" fontId="26" fillId="2" borderId="4" xfId="0" applyNumberFormat="1" applyFont="1" applyFill="1" applyBorder="1" applyAlignment="1">
      <alignment horizontal="right"/>
    </xf>
    <xf numFmtId="164" fontId="5" fillId="4" borderId="21" xfId="0" applyNumberFormat="1" applyFont="1" applyFill="1" applyBorder="1" applyAlignment="1">
      <alignment horizontal="right"/>
    </xf>
    <xf numFmtId="164" fontId="16" fillId="0" borderId="0" xfId="0" applyNumberFormat="1" applyFont="1"/>
    <xf numFmtId="164" fontId="10" fillId="2" borderId="4" xfId="0" applyNumberFormat="1" applyFont="1" applyFill="1" applyBorder="1" applyAlignment="1">
      <alignment horizontal="left"/>
    </xf>
    <xf numFmtId="164" fontId="10" fillId="2" borderId="4" xfId="0" applyNumberFormat="1" applyFont="1" applyFill="1" applyBorder="1" applyAlignment="1">
      <alignment horizontal="right"/>
    </xf>
    <xf numFmtId="164" fontId="28" fillId="2" borderId="1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horizontal="center"/>
    </xf>
    <xf numFmtId="170" fontId="10" fillId="2" borderId="4" xfId="0" applyNumberFormat="1" applyFont="1" applyFill="1" applyBorder="1" applyAlignment="1">
      <alignment horizontal="center"/>
    </xf>
    <xf numFmtId="164" fontId="22" fillId="2" borderId="1" xfId="0" applyNumberFormat="1" applyFont="1" applyFill="1" applyBorder="1" applyAlignment="1">
      <alignment vertical="center"/>
    </xf>
    <xf numFmtId="164" fontId="24" fillId="2" borderId="1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right"/>
    </xf>
    <xf numFmtId="170" fontId="10" fillId="2" borderId="4" xfId="0" applyNumberFormat="1" applyFont="1" applyFill="1" applyBorder="1" applyAlignment="1">
      <alignment horizontal="right"/>
    </xf>
    <xf numFmtId="165" fontId="6" fillId="0" borderId="0" xfId="0" applyNumberFormat="1" applyFont="1"/>
    <xf numFmtId="165" fontId="28" fillId="2" borderId="1" xfId="0" applyNumberFormat="1" applyFont="1" applyFill="1" applyBorder="1" applyAlignment="1">
      <alignment vertical="center"/>
    </xf>
    <xf numFmtId="10" fontId="28" fillId="2" borderId="1" xfId="0" applyNumberFormat="1" applyFont="1" applyFill="1" applyBorder="1" applyAlignment="1">
      <alignment vertical="center"/>
    </xf>
    <xf numFmtId="165" fontId="6" fillId="0" borderId="0" xfId="0" applyNumberFormat="1" applyFont="1" applyAlignment="1">
      <alignment horizontal="left" vertical="center" wrapText="1"/>
    </xf>
    <xf numFmtId="0" fontId="31" fillId="0" borderId="0" xfId="0" applyFont="1"/>
    <xf numFmtId="165" fontId="37" fillId="0" borderId="0" xfId="0" applyNumberFormat="1" applyFont="1"/>
    <xf numFmtId="4" fontId="37" fillId="0" borderId="0" xfId="0" applyNumberFormat="1" applyFont="1"/>
    <xf numFmtId="164" fontId="37" fillId="0" borderId="0" xfId="0" applyNumberFormat="1" applyFont="1"/>
    <xf numFmtId="164" fontId="40" fillId="4" borderId="13" xfId="0" applyNumberFormat="1" applyFont="1" applyFill="1" applyBorder="1" applyAlignment="1">
      <alignment horizontal="right"/>
    </xf>
    <xf numFmtId="43" fontId="27" fillId="0" borderId="0" xfId="1" applyFont="1"/>
    <xf numFmtId="43" fontId="17" fillId="0" borderId="0" xfId="0" applyNumberFormat="1" applyFont="1"/>
    <xf numFmtId="164" fontId="18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5" fontId="10" fillId="0" borderId="3" xfId="0" applyNumberFormat="1" applyFont="1" applyBorder="1" applyAlignment="1">
      <alignment horizontal="right"/>
    </xf>
    <xf numFmtId="164" fontId="26" fillId="0" borderId="3" xfId="0" applyNumberFormat="1" applyFont="1" applyBorder="1" applyAlignment="1">
      <alignment horizontal="center" wrapText="1"/>
    </xf>
    <xf numFmtId="164" fontId="5" fillId="0" borderId="13" xfId="0" applyNumberFormat="1" applyFont="1" applyBorder="1" applyAlignment="1">
      <alignment horizontal="right"/>
    </xf>
    <xf numFmtId="0" fontId="8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/>
    </xf>
    <xf numFmtId="165" fontId="10" fillId="2" borderId="3" xfId="0" applyNumberFormat="1" applyFont="1" applyFill="1" applyBorder="1" applyAlignment="1">
      <alignment horizontal="left"/>
    </xf>
    <xf numFmtId="164" fontId="10" fillId="2" borderId="3" xfId="0" applyNumberFormat="1" applyFont="1" applyFill="1" applyBorder="1" applyAlignment="1">
      <alignment horizontal="right"/>
    </xf>
    <xf numFmtId="0" fontId="6" fillId="2" borderId="3" xfId="0" applyFont="1" applyFill="1" applyBorder="1"/>
    <xf numFmtId="0" fontId="10" fillId="2" borderId="5" xfId="0" applyFont="1" applyFill="1" applyBorder="1"/>
    <xf numFmtId="165" fontId="10" fillId="2" borderId="5" xfId="0" applyNumberFormat="1" applyFont="1" applyFill="1" applyBorder="1"/>
    <xf numFmtId="170" fontId="10" fillId="2" borderId="5" xfId="0" applyNumberFormat="1" applyFont="1" applyFill="1" applyBorder="1"/>
    <xf numFmtId="164" fontId="10" fillId="2" borderId="5" xfId="0" applyNumberFormat="1" applyFont="1" applyFill="1" applyBorder="1"/>
    <xf numFmtId="43" fontId="10" fillId="2" borderId="4" xfId="1" applyFont="1" applyFill="1" applyBorder="1"/>
    <xf numFmtId="168" fontId="24" fillId="2" borderId="3" xfId="0" applyNumberFormat="1" applyFont="1" applyFill="1" applyBorder="1" applyAlignment="1">
      <alignment vertical="center"/>
    </xf>
    <xf numFmtId="168" fontId="24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vertical="center"/>
    </xf>
    <xf numFmtId="0" fontId="10" fillId="2" borderId="3" xfId="0" applyFont="1" applyFill="1" applyBorder="1" applyAlignment="1">
      <alignment horizontal="right"/>
    </xf>
    <xf numFmtId="0" fontId="10" fillId="2" borderId="3" xfId="0" applyFont="1" applyFill="1" applyBorder="1"/>
    <xf numFmtId="0" fontId="43" fillId="6" borderId="24" xfId="5" applyFont="1" applyFill="1" applyBorder="1" applyAlignment="1">
      <alignment horizontal="left" vertical="center"/>
    </xf>
    <xf numFmtId="0" fontId="34" fillId="5" borderId="24" xfId="4" applyFont="1" applyFill="1" applyBorder="1" applyAlignment="1">
      <alignment horizontal="left" vertical="top" wrapText="1" readingOrder="1"/>
    </xf>
    <xf numFmtId="0" fontId="35" fillId="5" borderId="24" xfId="4" applyFont="1" applyFill="1" applyBorder="1" applyAlignment="1">
      <alignment horizontal="left" vertical="top" wrapText="1" readingOrder="1"/>
    </xf>
    <xf numFmtId="165" fontId="6" fillId="2" borderId="3" xfId="0" applyNumberFormat="1" applyFont="1" applyFill="1" applyBorder="1"/>
    <xf numFmtId="0" fontId="0" fillId="0" borderId="24" xfId="0" applyBorder="1" applyAlignment="1">
      <alignment horizontal="center"/>
    </xf>
    <xf numFmtId="17" fontId="0" fillId="0" borderId="24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43" fontId="0" fillId="0" borderId="24" xfId="1" applyFont="1" applyBorder="1" applyAlignment="1">
      <alignment horizontal="center"/>
    </xf>
    <xf numFmtId="177" fontId="0" fillId="0" borderId="24" xfId="1" applyNumberFormat="1" applyFont="1" applyBorder="1" applyAlignment="1">
      <alignment horizontal="center"/>
    </xf>
    <xf numFmtId="14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left"/>
    </xf>
    <xf numFmtId="1" fontId="44" fillId="0" borderId="24" xfId="0" applyNumberFormat="1" applyFon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4" xfId="1" applyNumberFormat="1" applyFont="1" applyBorder="1" applyAlignment="1">
      <alignment horizontal="center"/>
    </xf>
    <xf numFmtId="1" fontId="0" fillId="0" borderId="24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6" fillId="2" borderId="3" xfId="0" applyNumberFormat="1" applyFont="1" applyFill="1" applyBorder="1"/>
    <xf numFmtId="164" fontId="6" fillId="2" borderId="3" xfId="0" applyNumberFormat="1" applyFont="1" applyFill="1" applyBorder="1"/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left"/>
    </xf>
    <xf numFmtId="166" fontId="6" fillId="2" borderId="3" xfId="0" applyNumberFormat="1" applyFont="1" applyFill="1" applyBorder="1"/>
    <xf numFmtId="14" fontId="6" fillId="2" borderId="3" xfId="0" applyNumberFormat="1" applyFont="1" applyFill="1" applyBorder="1"/>
    <xf numFmtId="49" fontId="6" fillId="2" borderId="3" xfId="0" applyNumberFormat="1" applyFont="1" applyFill="1" applyBorder="1" applyAlignment="1">
      <alignment horizontal="center"/>
    </xf>
    <xf numFmtId="165" fontId="7" fillId="2" borderId="3" xfId="0" applyNumberFormat="1" applyFont="1" applyFill="1" applyBorder="1"/>
    <xf numFmtId="43" fontId="10" fillId="2" borderId="4" xfId="1" applyFont="1" applyFill="1" applyBorder="1" applyAlignment="1">
      <alignment horizontal="left"/>
    </xf>
    <xf numFmtId="43" fontId="8" fillId="2" borderId="3" xfId="0" applyNumberFormat="1" applyFont="1" applyFill="1" applyBorder="1" applyAlignment="1">
      <alignment vertical="center"/>
    </xf>
    <xf numFmtId="164" fontId="10" fillId="7" borderId="4" xfId="0" applyNumberFormat="1" applyFont="1" applyFill="1" applyBorder="1" applyAlignment="1">
      <alignment horizontal="left"/>
    </xf>
    <xf numFmtId="164" fontId="10" fillId="7" borderId="4" xfId="0" applyNumberFormat="1" applyFont="1" applyFill="1" applyBorder="1" applyAlignment="1">
      <alignment horizontal="right"/>
    </xf>
    <xf numFmtId="1" fontId="10" fillId="0" borderId="24" xfId="0" applyNumberFormat="1" applyFont="1" applyBorder="1" applyAlignment="1">
      <alignment horizontal="center"/>
    </xf>
    <xf numFmtId="43" fontId="10" fillId="2" borderId="3" xfId="0" applyNumberFormat="1" applyFont="1" applyFill="1" applyBorder="1" applyAlignment="1">
      <alignment horizontal="left"/>
    </xf>
    <xf numFmtId="43" fontId="10" fillId="2" borderId="3" xfId="1" applyFont="1" applyFill="1" applyBorder="1" applyAlignment="1">
      <alignment horizontal="left"/>
    </xf>
    <xf numFmtId="0" fontId="0" fillId="5" borderId="0" xfId="0" applyFill="1"/>
    <xf numFmtId="4" fontId="10" fillId="2" borderId="3" xfId="0" applyNumberFormat="1" applyFont="1" applyFill="1" applyBorder="1" applyAlignment="1">
      <alignment horizontal="left"/>
    </xf>
    <xf numFmtId="17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3" xfId="1" applyFont="1" applyBorder="1" applyAlignment="1">
      <alignment horizontal="center"/>
    </xf>
    <xf numFmtId="177" fontId="0" fillId="0" borderId="3" xfId="1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1" fontId="10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46" fillId="0" borderId="24" xfId="0" applyNumberFormat="1" applyFont="1" applyBorder="1" applyAlignment="1">
      <alignment horizontal="center"/>
    </xf>
    <xf numFmtId="0" fontId="10" fillId="2" borderId="20" xfId="0" applyFont="1" applyFill="1" applyBorder="1" applyAlignment="1">
      <alignment horizontal="left"/>
    </xf>
    <xf numFmtId="1" fontId="46" fillId="0" borderId="3" xfId="0" applyNumberFormat="1" applyFont="1" applyBorder="1" applyAlignment="1">
      <alignment horizontal="center"/>
    </xf>
    <xf numFmtId="165" fontId="10" fillId="2" borderId="3" xfId="0" applyNumberFormat="1" applyFont="1" applyFill="1" applyBorder="1" applyAlignment="1">
      <alignment horizontal="right"/>
    </xf>
    <xf numFmtId="43" fontId="16" fillId="0" borderId="0" xfId="1" applyFont="1"/>
    <xf numFmtId="0" fontId="10" fillId="4" borderId="5" xfId="0" applyFont="1" applyFill="1" applyBorder="1"/>
    <xf numFmtId="43" fontId="0" fillId="0" borderId="0" xfId="1" applyFont="1"/>
    <xf numFmtId="43" fontId="0" fillId="0" borderId="0" xfId="0" applyNumberFormat="1"/>
    <xf numFmtId="165" fontId="15" fillId="2" borderId="4" xfId="0" applyNumberFormat="1" applyFont="1" applyFill="1" applyBorder="1" applyAlignment="1">
      <alignment horizontal="right"/>
    </xf>
    <xf numFmtId="164" fontId="5" fillId="0" borderId="0" xfId="0" applyNumberFormat="1" applyFont="1" applyAlignment="1">
      <alignment horizontal="center"/>
    </xf>
    <xf numFmtId="0" fontId="10" fillId="2" borderId="1" xfId="0" applyFont="1" applyFill="1" applyBorder="1" applyAlignment="1">
      <alignment vertical="center"/>
    </xf>
    <xf numFmtId="43" fontId="10" fillId="2" borderId="4" xfId="1" applyFont="1" applyFill="1" applyBorder="1" applyAlignment="1">
      <alignment horizontal="right"/>
    </xf>
    <xf numFmtId="177" fontId="0" fillId="0" borderId="24" xfId="1" applyNumberFormat="1" applyFont="1" applyFill="1" applyBorder="1" applyAlignment="1">
      <alignment horizontal="center"/>
    </xf>
    <xf numFmtId="43" fontId="0" fillId="0" borderId="24" xfId="1" applyFont="1" applyFill="1" applyBorder="1" applyAlignment="1">
      <alignment horizontal="center"/>
    </xf>
    <xf numFmtId="43" fontId="0" fillId="0" borderId="24" xfId="1" applyFont="1" applyFill="1" applyBorder="1" applyAlignment="1">
      <alignment horizontal="right"/>
    </xf>
    <xf numFmtId="2" fontId="0" fillId="0" borderId="24" xfId="1" applyNumberFormat="1" applyFont="1" applyFill="1" applyBorder="1" applyAlignment="1">
      <alignment horizontal="center"/>
    </xf>
    <xf numFmtId="1" fontId="0" fillId="0" borderId="24" xfId="1" applyNumberFormat="1" applyFont="1" applyFill="1" applyBorder="1" applyAlignment="1">
      <alignment horizontal="center"/>
    </xf>
    <xf numFmtId="9" fontId="0" fillId="0" borderId="24" xfId="0" applyNumberFormat="1" applyBorder="1" applyAlignment="1">
      <alignment horizontal="center"/>
    </xf>
    <xf numFmtId="17" fontId="0" fillId="0" borderId="0" xfId="0" quotePrefix="1" applyNumberFormat="1"/>
    <xf numFmtId="17" fontId="36" fillId="0" borderId="0" xfId="0" quotePrefix="1" applyNumberFormat="1" applyFont="1"/>
    <xf numFmtId="165" fontId="10" fillId="2" borderId="24" xfId="0" applyNumberFormat="1" applyFont="1" applyFill="1" applyBorder="1" applyAlignment="1">
      <alignment horizontal="right"/>
    </xf>
    <xf numFmtId="0" fontId="26" fillId="2" borderId="5" xfId="0" applyFont="1" applyFill="1" applyBorder="1"/>
    <xf numFmtId="0" fontId="10" fillId="0" borderId="0" xfId="0" applyFont="1"/>
    <xf numFmtId="0" fontId="26" fillId="0" borderId="2" xfId="0" applyFont="1" applyBorder="1"/>
    <xf numFmtId="0" fontId="26" fillId="0" borderId="3" xfId="0" applyFont="1" applyBorder="1"/>
    <xf numFmtId="43" fontId="10" fillId="0" borderId="0" xfId="0" applyNumberFormat="1" applyFont="1"/>
    <xf numFmtId="0" fontId="10" fillId="2" borderId="3" xfId="0" applyFont="1" applyFill="1" applyBorder="1" applyAlignment="1">
      <alignment vertical="center"/>
    </xf>
    <xf numFmtId="43" fontId="10" fillId="2" borderId="3" xfId="0" applyNumberFormat="1" applyFont="1" applyFill="1" applyBorder="1" applyAlignment="1">
      <alignment vertical="center"/>
    </xf>
    <xf numFmtId="0" fontId="26" fillId="0" borderId="6" xfId="0" applyFont="1" applyBorder="1"/>
    <xf numFmtId="0" fontId="26" fillId="2" borderId="1" xfId="0" applyFont="1" applyFill="1" applyBorder="1"/>
    <xf numFmtId="0" fontId="29" fillId="2" borderId="1" xfId="0" applyFont="1" applyFill="1" applyBorder="1"/>
    <xf numFmtId="0" fontId="15" fillId="2" borderId="5" xfId="0" applyFont="1" applyFill="1" applyBorder="1"/>
    <xf numFmtId="0" fontId="10" fillId="0" borderId="30" xfId="14" applyFont="1" applyBorder="1" applyAlignment="1">
      <alignment vertical="top" readingOrder="1"/>
    </xf>
    <xf numFmtId="0" fontId="10" fillId="0" borderId="31" xfId="14" applyFont="1" applyBorder="1" applyAlignment="1">
      <alignment vertical="top" readingOrder="1"/>
    </xf>
    <xf numFmtId="0" fontId="26" fillId="8" borderId="3" xfId="14" applyFont="1" applyFill="1" applyAlignment="1">
      <alignment horizontal="center"/>
    </xf>
    <xf numFmtId="0" fontId="10" fillId="8" borderId="32" xfId="14" applyFont="1" applyFill="1" applyBorder="1" applyAlignment="1">
      <alignment vertical="top" wrapText="1" readingOrder="1"/>
    </xf>
    <xf numFmtId="178" fontId="10" fillId="8" borderId="32" xfId="14" applyNumberFormat="1" applyFont="1" applyFill="1" applyBorder="1" applyAlignment="1">
      <alignment vertical="top" wrapText="1" readingOrder="1"/>
    </xf>
    <xf numFmtId="0" fontId="26" fillId="8" borderId="3" xfId="14" applyFont="1" applyFill="1" applyAlignment="1">
      <alignment horizontal="right"/>
    </xf>
    <xf numFmtId="0" fontId="10" fillId="0" borderId="0" xfId="0" applyFont="1" applyAlignment="1">
      <alignment horizontal="right"/>
    </xf>
    <xf numFmtId="0" fontId="26" fillId="2" borderId="1" xfId="0" applyFont="1" applyFill="1" applyBorder="1" applyAlignment="1">
      <alignment horizontal="right"/>
    </xf>
    <xf numFmtId="0" fontId="48" fillId="6" borderId="33" xfId="5" applyFont="1" applyFill="1" applyBorder="1" applyAlignment="1">
      <alignment horizontal="center"/>
    </xf>
    <xf numFmtId="43" fontId="48" fillId="9" borderId="33" xfId="13" applyFont="1" applyFill="1" applyBorder="1" applyAlignment="1">
      <alignment horizontal="right"/>
    </xf>
    <xf numFmtId="165" fontId="48" fillId="9" borderId="33" xfId="6" applyFont="1" applyFill="1" applyBorder="1" applyAlignment="1">
      <alignment horizontal="left"/>
    </xf>
    <xf numFmtId="0" fontId="10" fillId="8" borderId="32" xfId="14" applyFont="1" applyFill="1" applyBorder="1" applyAlignment="1">
      <alignment vertical="top" readingOrder="1"/>
    </xf>
    <xf numFmtId="178" fontId="15" fillId="8" borderId="32" xfId="14" applyNumberFormat="1" applyFont="1" applyFill="1" applyBorder="1" applyAlignment="1">
      <alignment vertical="top" wrapText="1" readingOrder="1"/>
    </xf>
    <xf numFmtId="0" fontId="48" fillId="6" borderId="33" xfId="5" applyFont="1" applyFill="1" applyBorder="1" applyAlignment="1">
      <alignment horizontal="right"/>
    </xf>
    <xf numFmtId="0" fontId="10" fillId="2" borderId="4" xfId="9" applyFont="1" applyFill="1" applyBorder="1" applyAlignment="1">
      <alignment horizontal="right"/>
    </xf>
    <xf numFmtId="0" fontId="26" fillId="0" borderId="3" xfId="14" applyFont="1" applyAlignment="1">
      <alignment horizontal="right"/>
    </xf>
    <xf numFmtId="0" fontId="48" fillId="0" borderId="34" xfId="5" applyFont="1" applyBorder="1"/>
    <xf numFmtId="0" fontId="10" fillId="8" borderId="30" xfId="14" applyFont="1" applyFill="1" applyBorder="1" applyAlignment="1">
      <alignment vertical="top" wrapText="1" readingOrder="1"/>
    </xf>
    <xf numFmtId="179" fontId="10" fillId="8" borderId="30" xfId="14" applyNumberFormat="1" applyFont="1" applyFill="1" applyBorder="1" applyAlignment="1">
      <alignment horizontal="center" vertical="top" wrapText="1" readingOrder="1"/>
    </xf>
    <xf numFmtId="178" fontId="10" fillId="8" borderId="30" xfId="14" applyNumberFormat="1" applyFont="1" applyFill="1" applyBorder="1" applyAlignment="1">
      <alignment vertical="top" wrapText="1" readingOrder="1"/>
    </xf>
    <xf numFmtId="178" fontId="10" fillId="8" borderId="35" xfId="14" applyNumberFormat="1" applyFont="1" applyFill="1" applyBorder="1" applyAlignment="1">
      <alignment vertical="top" wrapText="1" readingOrder="1"/>
    </xf>
    <xf numFmtId="0" fontId="10" fillId="0" borderId="30" xfId="14" applyFont="1" applyBorder="1" applyAlignment="1">
      <alignment vertical="top" wrapText="1" readingOrder="1"/>
    </xf>
    <xf numFmtId="0" fontId="10" fillId="0" borderId="34" xfId="4" applyFont="1" applyBorder="1" applyAlignment="1">
      <alignment vertical="top" wrapText="1" readingOrder="1"/>
    </xf>
    <xf numFmtId="0" fontId="10" fillId="0" borderId="30" xfId="14" applyFont="1" applyBorder="1" applyAlignment="1">
      <alignment horizontal="left" vertical="top" readingOrder="1"/>
    </xf>
    <xf numFmtId="0" fontId="13" fillId="0" borderId="14" xfId="0" applyFont="1" applyBorder="1"/>
    <xf numFmtId="0" fontId="13" fillId="0" borderId="6" xfId="0" applyFont="1" applyBorder="1"/>
    <xf numFmtId="0" fontId="15" fillId="4" borderId="5" xfId="0" applyFont="1" applyFill="1" applyBorder="1"/>
    <xf numFmtId="0" fontId="15" fillId="4" borderId="18" xfId="0" applyFont="1" applyFill="1" applyBorder="1"/>
    <xf numFmtId="0" fontId="10" fillId="2" borderId="20" xfId="0" applyFont="1" applyFill="1" applyBorder="1"/>
    <xf numFmtId="0" fontId="10" fillId="2" borderId="16" xfId="0" applyFont="1" applyFill="1" applyBorder="1"/>
    <xf numFmtId="0" fontId="10" fillId="2" borderId="17" xfId="0" applyFont="1" applyFill="1" applyBorder="1"/>
    <xf numFmtId="0" fontId="13" fillId="0" borderId="16" xfId="0" applyFont="1" applyBorder="1"/>
    <xf numFmtId="0" fontId="13" fillId="0" borderId="17" xfId="0" applyFont="1" applyBorder="1"/>
    <xf numFmtId="0" fontId="42" fillId="5" borderId="3" xfId="4" applyFont="1" applyFill="1" applyAlignment="1">
      <alignment horizontal="center" vertical="center"/>
    </xf>
    <xf numFmtId="180" fontId="10" fillId="8" borderId="30" xfId="14" applyNumberFormat="1" applyFont="1" applyFill="1" applyBorder="1" applyAlignment="1">
      <alignment horizontal="center" vertical="top" wrapText="1" readingOrder="1"/>
    </xf>
    <xf numFmtId="178" fontId="10" fillId="8" borderId="35" xfId="14" applyNumberFormat="1" applyFont="1" applyFill="1" applyBorder="1" applyAlignment="1">
      <alignment horizontal="right" vertical="top" wrapText="1" readingOrder="1"/>
    </xf>
    <xf numFmtId="170" fontId="10" fillId="2" borderId="20" xfId="0" applyNumberFormat="1" applyFont="1" applyFill="1" applyBorder="1" applyAlignment="1">
      <alignment horizontal="center"/>
    </xf>
    <xf numFmtId="10" fontId="10" fillId="8" borderId="35" xfId="15" applyNumberFormat="1" applyFont="1" applyFill="1" applyBorder="1" applyAlignment="1">
      <alignment horizontal="center" vertical="top" wrapText="1" readingOrder="1"/>
    </xf>
    <xf numFmtId="43" fontId="10" fillId="2" borderId="3" xfId="1" applyFont="1" applyFill="1" applyBorder="1" applyAlignment="1">
      <alignment vertical="center"/>
    </xf>
    <xf numFmtId="0" fontId="36" fillId="2" borderId="3" xfId="0" applyFont="1" applyFill="1" applyBorder="1" applyAlignment="1">
      <alignment vertical="center"/>
    </xf>
    <xf numFmtId="43" fontId="36" fillId="2" borderId="3" xfId="1" applyFont="1" applyFill="1" applyBorder="1" applyAlignment="1">
      <alignment horizontal="left"/>
    </xf>
    <xf numFmtId="43" fontId="36" fillId="2" borderId="3" xfId="1" applyFont="1" applyFill="1" applyBorder="1" applyAlignment="1">
      <alignment vertical="center"/>
    </xf>
    <xf numFmtId="43" fontId="26" fillId="0" borderId="2" xfId="0" applyNumberFormat="1" applyFont="1" applyBorder="1"/>
    <xf numFmtId="177" fontId="0" fillId="0" borderId="3" xfId="1" applyNumberFormat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right"/>
    </xf>
    <xf numFmtId="2" fontId="0" fillId="0" borderId="3" xfId="1" applyNumberFormat="1" applyFont="1" applyFill="1" applyBorder="1" applyAlignment="1">
      <alignment horizontal="center"/>
    </xf>
    <xf numFmtId="1" fontId="0" fillId="0" borderId="3" xfId="1" applyNumberFormat="1" applyFont="1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51" fillId="0" borderId="2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43" fontId="16" fillId="0" borderId="0" xfId="0" applyNumberFormat="1" applyFont="1"/>
    <xf numFmtId="165" fontId="0" fillId="0" borderId="0" xfId="0" applyNumberFormat="1"/>
    <xf numFmtId="165" fontId="14" fillId="10" borderId="4" xfId="0" applyNumberFormat="1" applyFont="1" applyFill="1" applyBorder="1" applyAlignment="1">
      <alignment horizontal="center" vertical="center" wrapText="1"/>
    </xf>
    <xf numFmtId="165" fontId="14" fillId="10" borderId="23" xfId="0" applyNumberFormat="1" applyFont="1" applyFill="1" applyBorder="1" applyAlignment="1">
      <alignment horizontal="center" vertical="center" wrapText="1"/>
    </xf>
    <xf numFmtId="165" fontId="14" fillId="10" borderId="23" xfId="0" applyNumberFormat="1" applyFont="1" applyFill="1" applyBorder="1" applyAlignment="1">
      <alignment horizontal="center" vertical="center"/>
    </xf>
    <xf numFmtId="14" fontId="6" fillId="2" borderId="39" xfId="0" applyNumberFormat="1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165" fontId="6" fillId="2" borderId="39" xfId="0" applyNumberFormat="1" applyFont="1" applyFill="1" applyBorder="1" applyAlignment="1">
      <alignment horizontal="center"/>
    </xf>
    <xf numFmtId="165" fontId="6" fillId="2" borderId="39" xfId="0" applyNumberFormat="1" applyFont="1" applyFill="1" applyBorder="1" applyAlignment="1">
      <alignment horizontal="left"/>
    </xf>
    <xf numFmtId="165" fontId="6" fillId="2" borderId="39" xfId="0" applyNumberFormat="1" applyFont="1" applyFill="1" applyBorder="1"/>
    <xf numFmtId="166" fontId="6" fillId="2" borderId="39" xfId="0" applyNumberFormat="1" applyFont="1" applyFill="1" applyBorder="1"/>
    <xf numFmtId="14" fontId="6" fillId="2" borderId="39" xfId="0" applyNumberFormat="1" applyFont="1" applyFill="1" applyBorder="1"/>
    <xf numFmtId="49" fontId="6" fillId="2" borderId="39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left"/>
    </xf>
    <xf numFmtId="43" fontId="8" fillId="2" borderId="1" xfId="0" applyNumberFormat="1" applyFont="1" applyFill="1" applyBorder="1" applyAlignment="1">
      <alignment vertical="center"/>
    </xf>
    <xf numFmtId="0" fontId="51" fillId="0" borderId="3" xfId="0" applyFont="1" applyBorder="1" applyAlignment="1">
      <alignment horizontal="center"/>
    </xf>
    <xf numFmtId="43" fontId="33" fillId="0" borderId="3" xfId="1" applyFont="1" applyBorder="1" applyAlignment="1">
      <alignment horizontal="center"/>
    </xf>
    <xf numFmtId="43" fontId="33" fillId="0" borderId="24" xfId="1" applyFont="1" applyBorder="1" applyAlignment="1">
      <alignment horizontal="center"/>
    </xf>
    <xf numFmtId="166" fontId="10" fillId="0" borderId="20" xfId="0" applyNumberFormat="1" applyFont="1" applyBorder="1" applyAlignment="1">
      <alignment horizontal="right"/>
    </xf>
    <xf numFmtId="165" fontId="10" fillId="0" borderId="20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  <xf numFmtId="165" fontId="10" fillId="4" borderId="4" xfId="0" applyNumberFormat="1" applyFont="1" applyFill="1" applyBorder="1" applyAlignment="1">
      <alignment horizontal="right"/>
    </xf>
    <xf numFmtId="43" fontId="8" fillId="2" borderId="3" xfId="1" applyFont="1" applyFill="1" applyBorder="1" applyAlignment="1">
      <alignment vertical="center"/>
    </xf>
    <xf numFmtId="9" fontId="34" fillId="2" borderId="3" xfId="7" applyFont="1" applyFill="1" applyBorder="1" applyAlignment="1">
      <alignment vertical="center"/>
    </xf>
    <xf numFmtId="43" fontId="10" fillId="8" borderId="30" xfId="1" applyFont="1" applyFill="1" applyBorder="1" applyAlignment="1">
      <alignment horizontal="right" vertical="top" wrapText="1" readingOrder="1"/>
    </xf>
    <xf numFmtId="0" fontId="10" fillId="2" borderId="4" xfId="0" applyFont="1" applyFill="1" applyBorder="1" applyAlignment="1">
      <alignment horizontal="center"/>
    </xf>
    <xf numFmtId="4" fontId="6" fillId="0" borderId="39" xfId="14" applyNumberFormat="1" applyBorder="1"/>
    <xf numFmtId="4" fontId="7" fillId="14" borderId="39" xfId="14" applyNumberFormat="1" applyFont="1" applyFill="1" applyBorder="1"/>
    <xf numFmtId="0" fontId="6" fillId="14" borderId="40" xfId="14" applyFill="1" applyBorder="1" applyAlignment="1">
      <alignment horizontal="center"/>
    </xf>
    <xf numFmtId="4" fontId="6" fillId="14" borderId="40" xfId="14" applyNumberFormat="1" applyFill="1" applyBorder="1" applyAlignment="1">
      <alignment horizontal="center"/>
    </xf>
    <xf numFmtId="0" fontId="11" fillId="13" borderId="41" xfId="14" applyFont="1" applyFill="1" applyBorder="1" applyAlignment="1">
      <alignment horizontal="left"/>
    </xf>
    <xf numFmtId="4" fontId="6" fillId="14" borderId="39" xfId="14" applyNumberFormat="1" applyFill="1" applyBorder="1"/>
    <xf numFmtId="0" fontId="26" fillId="12" borderId="3" xfId="14" applyFont="1" applyFill="1" applyAlignment="1">
      <alignment horizontal="right"/>
    </xf>
    <xf numFmtId="0" fontId="26" fillId="12" borderId="3" xfId="14" applyFont="1" applyFill="1"/>
    <xf numFmtId="0" fontId="26" fillId="12" borderId="25" xfId="14" applyFont="1" applyFill="1" applyBorder="1" applyAlignment="1">
      <alignment horizontal="right" vertical="center"/>
    </xf>
    <xf numFmtId="0" fontId="14" fillId="12" borderId="3" xfId="14" applyFont="1" applyFill="1" applyAlignment="1">
      <alignment vertical="center" readingOrder="1"/>
    </xf>
    <xf numFmtId="0" fontId="29" fillId="12" borderId="3" xfId="14" applyFont="1" applyFill="1" applyAlignment="1">
      <alignment vertical="center" wrapText="1" readingOrder="1"/>
    </xf>
    <xf numFmtId="0" fontId="29" fillId="12" borderId="26" xfId="14" applyFont="1" applyFill="1" applyBorder="1" applyAlignment="1">
      <alignment vertical="center" wrapText="1" readingOrder="1"/>
    </xf>
    <xf numFmtId="0" fontId="26" fillId="12" borderId="27" xfId="14" applyFont="1" applyFill="1" applyBorder="1" applyAlignment="1">
      <alignment horizontal="right" vertical="center"/>
    </xf>
    <xf numFmtId="0" fontId="14" fillId="11" borderId="28" xfId="14" applyFont="1" applyFill="1" applyBorder="1" applyAlignment="1">
      <alignment vertical="center" readingOrder="1"/>
    </xf>
    <xf numFmtId="0" fontId="29" fillId="11" borderId="28" xfId="14" applyFont="1" applyFill="1" applyBorder="1" applyAlignment="1">
      <alignment vertical="center" wrapText="1" readingOrder="1"/>
    </xf>
    <xf numFmtId="0" fontId="29" fillId="11" borderId="29" xfId="14" applyFont="1" applyFill="1" applyBorder="1" applyAlignment="1">
      <alignment vertical="center" wrapText="1" readingOrder="1"/>
    </xf>
    <xf numFmtId="0" fontId="26" fillId="12" borderId="27" xfId="14" applyFont="1" applyFill="1" applyBorder="1" applyAlignment="1">
      <alignment vertical="center"/>
    </xf>
    <xf numFmtId="0" fontId="14" fillId="12" borderId="28" xfId="14" applyFont="1" applyFill="1" applyBorder="1" applyAlignment="1">
      <alignment vertical="center" readingOrder="1"/>
    </xf>
    <xf numFmtId="0" fontId="29" fillId="12" borderId="28" xfId="14" applyFont="1" applyFill="1" applyBorder="1" applyAlignment="1">
      <alignment vertical="center" wrapText="1" readingOrder="1"/>
    </xf>
    <xf numFmtId="0" fontId="29" fillId="12" borderId="29" xfId="14" applyFont="1" applyFill="1" applyBorder="1" applyAlignment="1">
      <alignment vertical="center" wrapText="1" readingOrder="1"/>
    </xf>
    <xf numFmtId="0" fontId="14" fillId="11" borderId="24" xfId="14" applyFont="1" applyFill="1" applyBorder="1" applyAlignment="1">
      <alignment vertical="center" wrapText="1" readingOrder="1"/>
    </xf>
    <xf numFmtId="0" fontId="49" fillId="12" borderId="42" xfId="14" applyFont="1" applyFill="1" applyBorder="1" applyAlignment="1">
      <alignment vertical="center" wrapText="1"/>
    </xf>
    <xf numFmtId="0" fontId="14" fillId="11" borderId="43" xfId="14" applyFont="1" applyFill="1" applyBorder="1" applyAlignment="1">
      <alignment vertical="center" wrapText="1" readingOrder="1"/>
    </xf>
    <xf numFmtId="0" fontId="14" fillId="11" borderId="43" xfId="14" applyFont="1" applyFill="1" applyBorder="1" applyAlignment="1">
      <alignment horizontal="center" vertical="center" wrapText="1" readingOrder="1"/>
    </xf>
    <xf numFmtId="0" fontId="50" fillId="12" borderId="44" xfId="14" applyFont="1" applyFill="1" applyBorder="1" applyAlignment="1">
      <alignment horizontal="center" vertical="center" wrapText="1"/>
    </xf>
    <xf numFmtId="0" fontId="49" fillId="12" borderId="48" xfId="14" applyFont="1" applyFill="1" applyBorder="1" applyAlignment="1">
      <alignment vertical="center" wrapText="1"/>
    </xf>
    <xf numFmtId="0" fontId="14" fillId="11" borderId="49" xfId="14" applyFont="1" applyFill="1" applyBorder="1" applyAlignment="1">
      <alignment horizontal="center" vertical="center" wrapText="1" readingOrder="1"/>
    </xf>
    <xf numFmtId="0" fontId="50" fillId="12" borderId="50" xfId="14" applyFont="1" applyFill="1" applyBorder="1" applyAlignment="1">
      <alignment horizontal="center" vertical="center" wrapText="1"/>
    </xf>
    <xf numFmtId="0" fontId="49" fillId="12" borderId="24" xfId="14" applyFont="1" applyFill="1" applyBorder="1" applyAlignment="1">
      <alignment vertical="center"/>
    </xf>
    <xf numFmtId="0" fontId="49" fillId="12" borderId="51" xfId="14" applyFont="1" applyFill="1" applyBorder="1" applyAlignment="1">
      <alignment vertical="center"/>
    </xf>
    <xf numFmtId="0" fontId="50" fillId="12" borderId="43" xfId="14" applyFont="1" applyFill="1" applyBorder="1" applyAlignment="1">
      <alignment horizontal="center" vertical="center" wrapText="1"/>
    </xf>
    <xf numFmtId="0" fontId="14" fillId="11" borderId="24" xfId="14" applyFont="1" applyFill="1" applyBorder="1" applyAlignment="1">
      <alignment vertical="center" readingOrder="1"/>
    </xf>
    <xf numFmtId="0" fontId="50" fillId="12" borderId="24" xfId="14" applyFont="1" applyFill="1" applyBorder="1" applyAlignment="1">
      <alignment vertical="center"/>
    </xf>
    <xf numFmtId="0" fontId="14" fillId="11" borderId="51" xfId="14" applyFont="1" applyFill="1" applyBorder="1" applyAlignment="1">
      <alignment vertical="center" wrapText="1" readingOrder="1"/>
    </xf>
    <xf numFmtId="0" fontId="14" fillId="11" borderId="44" xfId="14" applyFont="1" applyFill="1" applyBorder="1" applyAlignment="1">
      <alignment vertical="center" wrapText="1" readingOrder="1"/>
    </xf>
    <xf numFmtId="0" fontId="26" fillId="12" borderId="36" xfId="14" applyFont="1" applyFill="1" applyBorder="1"/>
    <xf numFmtId="0" fontId="29" fillId="11" borderId="37" xfId="14" applyFont="1" applyFill="1" applyBorder="1" applyAlignment="1">
      <alignment vertical="top" wrapText="1" readingOrder="1"/>
    </xf>
    <xf numFmtId="0" fontId="14" fillId="11" borderId="37" xfId="14" applyFont="1" applyFill="1" applyBorder="1" applyAlignment="1">
      <alignment vertical="top" wrapText="1" readingOrder="1"/>
    </xf>
    <xf numFmtId="0" fontId="29" fillId="11" borderId="38" xfId="14" applyFont="1" applyFill="1" applyBorder="1" applyAlignment="1">
      <alignment vertical="top" wrapText="1" readingOrder="1"/>
    </xf>
    <xf numFmtId="0" fontId="49" fillId="12" borderId="52" xfId="14" applyFont="1" applyFill="1" applyBorder="1" applyAlignment="1">
      <alignment vertical="center"/>
    </xf>
    <xf numFmtId="0" fontId="14" fillId="11" borderId="49" xfId="14" applyFont="1" applyFill="1" applyBorder="1" applyAlignment="1">
      <alignment horizontal="center" vertical="center" readingOrder="1"/>
    </xf>
    <xf numFmtId="0" fontId="50" fillId="12" borderId="49" xfId="14" applyFont="1" applyFill="1" applyBorder="1" applyAlignment="1">
      <alignment horizontal="center" vertical="center" wrapText="1"/>
    </xf>
    <xf numFmtId="0" fontId="10" fillId="4" borderId="20" xfId="0" applyFont="1" applyFill="1" applyBorder="1"/>
    <xf numFmtId="165" fontId="52" fillId="10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right"/>
    </xf>
    <xf numFmtId="0" fontId="26" fillId="0" borderId="30" xfId="14" applyFont="1" applyBorder="1" applyAlignment="1">
      <alignment vertical="top" readingOrder="1"/>
    </xf>
    <xf numFmtId="165" fontId="26" fillId="2" borderId="4" xfId="0" applyNumberFormat="1" applyFont="1" applyFill="1" applyBorder="1"/>
    <xf numFmtId="0" fontId="26" fillId="2" borderId="20" xfId="0" applyFont="1" applyFill="1" applyBorder="1" applyAlignment="1">
      <alignment horizontal="left"/>
    </xf>
    <xf numFmtId="0" fontId="20" fillId="0" borderId="15" xfId="0" applyFont="1" applyBorder="1" applyAlignment="1">
      <alignment horizontal="left"/>
    </xf>
    <xf numFmtId="165" fontId="10" fillId="2" borderId="4" xfId="0" quotePrefix="1" applyNumberFormat="1" applyFont="1" applyFill="1" applyBorder="1" applyAlignment="1">
      <alignment horizontal="right"/>
    </xf>
    <xf numFmtId="0" fontId="51" fillId="0" borderId="62" xfId="0" applyFont="1" applyBorder="1" applyAlignment="1">
      <alignment horizontal="center"/>
    </xf>
    <xf numFmtId="0" fontId="0" fillId="0" borderId="62" xfId="0" applyBorder="1" applyAlignment="1">
      <alignment horizontal="center"/>
    </xf>
    <xf numFmtId="43" fontId="33" fillId="0" borderId="62" xfId="1" applyFont="1" applyBorder="1" applyAlignment="1">
      <alignment horizontal="center"/>
    </xf>
    <xf numFmtId="43" fontId="0" fillId="0" borderId="62" xfId="1" applyFont="1" applyBorder="1" applyAlignment="1">
      <alignment horizontal="center"/>
    </xf>
    <xf numFmtId="177" fontId="0" fillId="0" borderId="62" xfId="1" applyNumberFormat="1" applyFont="1" applyFill="1" applyBorder="1" applyAlignment="1">
      <alignment horizontal="center"/>
    </xf>
    <xf numFmtId="43" fontId="0" fillId="0" borderId="62" xfId="1" applyFont="1" applyFill="1" applyBorder="1" applyAlignment="1">
      <alignment horizontal="center"/>
    </xf>
    <xf numFmtId="14" fontId="0" fillId="0" borderId="62" xfId="0" applyNumberFormat="1" applyBorder="1" applyAlignment="1">
      <alignment horizontal="center"/>
    </xf>
    <xf numFmtId="0" fontId="0" fillId="0" borderId="62" xfId="0" applyBorder="1" applyAlignment="1">
      <alignment horizontal="left"/>
    </xf>
    <xf numFmtId="1" fontId="0" fillId="0" borderId="62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62" xfId="1" applyNumberFormat="1" applyFont="1" applyFill="1" applyBorder="1" applyAlignment="1">
      <alignment horizontal="center"/>
    </xf>
    <xf numFmtId="1" fontId="0" fillId="0" borderId="62" xfId="1" applyNumberFormat="1" applyFont="1" applyFill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3" fontId="10" fillId="2" borderId="5" xfId="1" applyFont="1" applyFill="1" applyBorder="1"/>
    <xf numFmtId="49" fontId="51" fillId="0" borderId="24" xfId="0" applyNumberFormat="1" applyFont="1" applyBorder="1" applyAlignment="1">
      <alignment horizontal="center"/>
    </xf>
    <xf numFmtId="49" fontId="51" fillId="0" borderId="62" xfId="0" applyNumberFormat="1" applyFont="1" applyBorder="1" applyAlignment="1">
      <alignment horizontal="center"/>
    </xf>
    <xf numFmtId="0" fontId="8" fillId="2" borderId="3" xfId="16" applyFont="1" applyFill="1" applyAlignment="1">
      <alignment horizontal="left"/>
    </xf>
    <xf numFmtId="49" fontId="73" fillId="38" borderId="63" xfId="16" applyNumberFormat="1" applyFont="1" applyFill="1" applyBorder="1" applyAlignment="1">
      <alignment horizontal="center" vertical="center" wrapText="1"/>
    </xf>
    <xf numFmtId="0" fontId="73" fillId="38" borderId="63" xfId="16" applyFont="1" applyFill="1" applyBorder="1" applyAlignment="1">
      <alignment horizontal="center" vertical="center" wrapText="1"/>
    </xf>
    <xf numFmtId="0" fontId="32" fillId="39" borderId="64" xfId="16" applyFont="1" applyFill="1" applyBorder="1" applyAlignment="1">
      <alignment horizontal="left" wrapText="1"/>
    </xf>
    <xf numFmtId="49" fontId="32" fillId="39" borderId="64" xfId="16" applyNumberFormat="1" applyFont="1" applyFill="1" applyBorder="1" applyAlignment="1">
      <alignment horizontal="center" wrapText="1"/>
    </xf>
    <xf numFmtId="184" fontId="32" fillId="39" borderId="64" xfId="16" applyNumberFormat="1" applyFont="1" applyFill="1" applyBorder="1" applyAlignment="1">
      <alignment horizontal="center" wrapText="1"/>
    </xf>
    <xf numFmtId="49" fontId="32" fillId="39" borderId="64" xfId="16" applyNumberFormat="1" applyFont="1" applyFill="1" applyBorder="1" applyAlignment="1">
      <alignment horizontal="left" wrapText="1"/>
    </xf>
    <xf numFmtId="0" fontId="32" fillId="39" borderId="64" xfId="16" applyFont="1" applyFill="1" applyBorder="1" applyAlignment="1">
      <alignment horizontal="center" wrapText="1"/>
    </xf>
    <xf numFmtId="4" fontId="32" fillId="39" borderId="64" xfId="16" applyNumberFormat="1" applyFont="1" applyFill="1" applyBorder="1" applyAlignment="1">
      <alignment horizontal="right" wrapText="1"/>
    </xf>
    <xf numFmtId="1" fontId="32" fillId="39" borderId="64" xfId="16" applyNumberFormat="1" applyFont="1" applyFill="1" applyBorder="1" applyAlignment="1">
      <alignment horizontal="right" wrapText="1"/>
    </xf>
    <xf numFmtId="0" fontId="32" fillId="39" borderId="64" xfId="16" applyFont="1" applyFill="1" applyBorder="1" applyAlignment="1">
      <alignment horizontal="right" wrapText="1"/>
    </xf>
    <xf numFmtId="184" fontId="32" fillId="39" borderId="64" xfId="16" applyNumberFormat="1" applyFont="1" applyFill="1" applyBorder="1" applyAlignment="1">
      <alignment horizontal="right" wrapText="1"/>
    </xf>
    <xf numFmtId="0" fontId="32" fillId="2" borderId="64" xfId="16" applyFont="1" applyFill="1" applyBorder="1" applyAlignment="1">
      <alignment horizontal="left" wrapText="1"/>
    </xf>
    <xf numFmtId="49" fontId="32" fillId="2" borderId="64" xfId="16" applyNumberFormat="1" applyFont="1" applyFill="1" applyBorder="1" applyAlignment="1">
      <alignment horizontal="center" wrapText="1"/>
    </xf>
    <xf numFmtId="184" fontId="32" fillId="2" borderId="64" xfId="16" applyNumberFormat="1" applyFont="1" applyFill="1" applyBorder="1" applyAlignment="1">
      <alignment horizontal="center" wrapText="1"/>
    </xf>
    <xf numFmtId="49" fontId="32" fillId="2" borderId="64" xfId="16" applyNumberFormat="1" applyFont="1" applyFill="1" applyBorder="1" applyAlignment="1">
      <alignment horizontal="left" wrapText="1"/>
    </xf>
    <xf numFmtId="0" fontId="32" fillId="2" borderId="64" xfId="16" applyFont="1" applyFill="1" applyBorder="1" applyAlignment="1">
      <alignment horizontal="center" wrapText="1"/>
    </xf>
    <xf numFmtId="4" fontId="32" fillId="2" borderId="64" xfId="16" applyNumberFormat="1" applyFont="1" applyFill="1" applyBorder="1" applyAlignment="1">
      <alignment horizontal="right" wrapText="1"/>
    </xf>
    <xf numFmtId="1" fontId="32" fillId="2" borderId="64" xfId="16" applyNumberFormat="1" applyFont="1" applyFill="1" applyBorder="1" applyAlignment="1">
      <alignment horizontal="right" wrapText="1"/>
    </xf>
    <xf numFmtId="0" fontId="32" fillId="2" borderId="64" xfId="16" applyFont="1" applyFill="1" applyBorder="1" applyAlignment="1">
      <alignment horizontal="right" wrapText="1"/>
    </xf>
    <xf numFmtId="184" fontId="32" fillId="2" borderId="64" xfId="16" applyNumberFormat="1" applyFont="1" applyFill="1" applyBorder="1" applyAlignment="1">
      <alignment horizontal="right" wrapText="1"/>
    </xf>
    <xf numFmtId="49" fontId="73" fillId="38" borderId="64" xfId="16" applyNumberFormat="1" applyFont="1" applyFill="1" applyBorder="1" applyAlignment="1">
      <alignment horizontal="center" vertical="center" wrapText="1"/>
    </xf>
    <xf numFmtId="0" fontId="73" fillId="38" borderId="64" xfId="16" applyFont="1" applyFill="1" applyBorder="1" applyAlignment="1">
      <alignment horizontal="center" vertical="center" wrapText="1"/>
    </xf>
    <xf numFmtId="0" fontId="36" fillId="0" borderId="3" xfId="16"/>
    <xf numFmtId="49" fontId="0" fillId="0" borderId="24" xfId="0" applyNumberFormat="1" applyBorder="1" applyAlignment="1">
      <alignment horizontal="left"/>
    </xf>
    <xf numFmtId="49" fontId="0" fillId="0" borderId="62" xfId="0" applyNumberFormat="1" applyBorder="1" applyAlignment="1">
      <alignment horizontal="left"/>
    </xf>
    <xf numFmtId="9" fontId="10" fillId="2" borderId="3" xfId="0" applyNumberFormat="1" applyFont="1" applyFill="1" applyBorder="1" applyAlignment="1">
      <alignment horizontal="left"/>
    </xf>
    <xf numFmtId="0" fontId="38" fillId="0" borderId="3" xfId="0" applyFont="1" applyBorder="1"/>
    <xf numFmtId="164" fontId="5" fillId="0" borderId="65" xfId="0" applyNumberFormat="1" applyFont="1" applyBorder="1" applyAlignment="1">
      <alignment horizontal="center"/>
    </xf>
    <xf numFmtId="164" fontId="39" fillId="4" borderId="65" xfId="0" applyNumberFormat="1" applyFont="1" applyFill="1" applyBorder="1" applyAlignment="1">
      <alignment horizontal="center"/>
    </xf>
    <xf numFmtId="165" fontId="37" fillId="0" borderId="3" xfId="0" applyNumberFormat="1" applyFont="1" applyBorder="1"/>
    <xf numFmtId="49" fontId="73" fillId="40" borderId="63" xfId="16" applyNumberFormat="1" applyFont="1" applyFill="1" applyBorder="1" applyAlignment="1">
      <alignment horizontal="center" vertical="center" wrapText="1"/>
    </xf>
    <xf numFmtId="49" fontId="73" fillId="40" borderId="64" xfId="16" applyNumberFormat="1" applyFont="1" applyFill="1" applyBorder="1" applyAlignment="1">
      <alignment horizontal="center" vertical="center" wrapText="1"/>
    </xf>
    <xf numFmtId="43" fontId="26" fillId="0" borderId="2" xfId="1" applyFont="1" applyBorder="1"/>
    <xf numFmtId="43" fontId="75" fillId="0" borderId="0" xfId="1" applyFont="1"/>
    <xf numFmtId="43" fontId="77" fillId="0" borderId="2" xfId="0" applyNumberFormat="1" applyFont="1" applyBorder="1" applyAlignment="1">
      <alignment horizontal="center"/>
    </xf>
    <xf numFmtId="0" fontId="77" fillId="2" borderId="3" xfId="0" applyFont="1" applyFill="1" applyBorder="1" applyAlignment="1">
      <alignment horizontal="left"/>
    </xf>
    <xf numFmtId="0" fontId="78" fillId="0" borderId="0" xfId="0" applyFont="1"/>
    <xf numFmtId="0" fontId="76" fillId="0" borderId="0" xfId="0" applyFont="1"/>
    <xf numFmtId="165" fontId="78" fillId="6" borderId="3" xfId="6" applyFont="1" applyFill="1" applyAlignment="1">
      <alignment vertical="center"/>
    </xf>
    <xf numFmtId="43" fontId="78" fillId="9" borderId="3" xfId="5" applyNumberFormat="1" applyFont="1" applyFill="1" applyAlignment="1">
      <alignment vertical="center"/>
    </xf>
    <xf numFmtId="43" fontId="78" fillId="5" borderId="3" xfId="71" applyFont="1" applyFill="1" applyAlignment="1">
      <alignment vertical="center" wrapText="1" readingOrder="1"/>
    </xf>
    <xf numFmtId="43" fontId="33" fillId="0" borderId="0" xfId="0" applyNumberFormat="1" applyFont="1"/>
    <xf numFmtId="0" fontId="77" fillId="0" borderId="0" xfId="0" applyFont="1"/>
    <xf numFmtId="4" fontId="78" fillId="0" borderId="0" xfId="0" applyNumberFormat="1" applyFont="1"/>
    <xf numFmtId="43" fontId="79" fillId="0" borderId="0" xfId="0" applyNumberFormat="1" applyFont="1"/>
    <xf numFmtId="43" fontId="77" fillId="0" borderId="3" xfId="0" applyNumberFormat="1" applyFont="1" applyBorder="1" applyAlignment="1">
      <alignment horizontal="center"/>
    </xf>
    <xf numFmtId="43" fontId="79" fillId="0" borderId="2" xfId="0" applyNumberFormat="1" applyFont="1" applyBorder="1"/>
    <xf numFmtId="164" fontId="49" fillId="0" borderId="12" xfId="0" applyNumberFormat="1" applyFont="1" applyBorder="1" applyAlignment="1">
      <alignment horizontal="center" wrapText="1"/>
    </xf>
    <xf numFmtId="43" fontId="78" fillId="0" borderId="0" xfId="0" applyNumberFormat="1" applyFont="1"/>
    <xf numFmtId="49" fontId="32" fillId="2" borderId="64" xfId="16" applyNumberFormat="1" applyFont="1" applyFill="1" applyBorder="1" applyAlignment="1">
      <alignment horizontal="left" vertical="center"/>
    </xf>
    <xf numFmtId="0" fontId="10" fillId="2" borderId="64" xfId="16" applyFont="1" applyFill="1" applyBorder="1" applyAlignment="1">
      <alignment horizontal="left" vertical="center"/>
    </xf>
    <xf numFmtId="0" fontId="32" fillId="2" borderId="64" xfId="16" applyFont="1" applyFill="1" applyBorder="1" applyAlignment="1">
      <alignment horizontal="right" vertical="center"/>
    </xf>
    <xf numFmtId="0" fontId="10" fillId="2" borderId="64" xfId="16" applyFont="1" applyFill="1" applyBorder="1" applyAlignment="1">
      <alignment horizontal="right" vertical="center"/>
    </xf>
    <xf numFmtId="1" fontId="32" fillId="2" borderId="64" xfId="16" applyNumberFormat="1" applyFont="1" applyFill="1" applyBorder="1" applyAlignment="1">
      <alignment horizontal="right" vertical="center"/>
    </xf>
    <xf numFmtId="4" fontId="32" fillId="2" borderId="64" xfId="16" applyNumberFormat="1" applyFont="1" applyFill="1" applyBorder="1" applyAlignment="1">
      <alignment horizontal="right" vertical="center"/>
    </xf>
    <xf numFmtId="165" fontId="26" fillId="2" borderId="4" xfId="0" quotePrefix="1" applyNumberFormat="1" applyFont="1" applyFill="1" applyBorder="1" applyAlignment="1">
      <alignment horizontal="right"/>
    </xf>
    <xf numFmtId="43" fontId="10" fillId="0" borderId="3" xfId="1" applyFont="1" applyBorder="1"/>
    <xf numFmtId="43" fontId="80" fillId="0" borderId="2" xfId="0" applyNumberFormat="1" applyFont="1" applyBorder="1" applyAlignment="1">
      <alignment horizontal="center"/>
    </xf>
    <xf numFmtId="43" fontId="50" fillId="0" borderId="2" xfId="0" applyNumberFormat="1" applyFont="1" applyBorder="1" applyAlignment="1">
      <alignment horizontal="center"/>
    </xf>
    <xf numFmtId="43" fontId="50" fillId="0" borderId="2" xfId="0" applyNumberFormat="1" applyFont="1" applyBorder="1"/>
    <xf numFmtId="185" fontId="50" fillId="5" borderId="3" xfId="4" applyNumberFormat="1" applyFont="1" applyFill="1" applyAlignment="1">
      <alignment vertical="center" wrapText="1" readingOrder="1"/>
    </xf>
    <xf numFmtId="165" fontId="80" fillId="6" borderId="3" xfId="6" applyFont="1" applyFill="1" applyAlignment="1">
      <alignment vertical="center"/>
    </xf>
    <xf numFmtId="0" fontId="80" fillId="2" borderId="3" xfId="0" applyFont="1" applyFill="1" applyBorder="1" applyAlignment="1">
      <alignment horizontal="left"/>
    </xf>
    <xf numFmtId="43" fontId="81" fillId="9" borderId="3" xfId="5" applyNumberFormat="1" applyFont="1" applyFill="1" applyAlignment="1">
      <alignment vertical="center"/>
    </xf>
    <xf numFmtId="165" fontId="50" fillId="6" borderId="3" xfId="6" applyFont="1" applyFill="1" applyAlignment="1">
      <alignment vertical="center"/>
    </xf>
    <xf numFmtId="43" fontId="80" fillId="5" borderId="3" xfId="71" applyFont="1" applyFill="1" applyAlignment="1">
      <alignment vertical="center" wrapText="1" readingOrder="1"/>
    </xf>
    <xf numFmtId="43" fontId="50" fillId="5" borderId="3" xfId="71" applyFont="1" applyFill="1" applyAlignment="1">
      <alignment vertical="center" wrapText="1" readingOrder="1"/>
    </xf>
    <xf numFmtId="0" fontId="82" fillId="0" borderId="0" xfId="0" applyFont="1"/>
    <xf numFmtId="0" fontId="75" fillId="0" borderId="0" xfId="0" applyFont="1"/>
    <xf numFmtId="49" fontId="34" fillId="2" borderId="64" xfId="16" applyNumberFormat="1" applyFont="1" applyFill="1" applyBorder="1" applyAlignment="1">
      <alignment horizontal="left" vertical="center"/>
    </xf>
    <xf numFmtId="0" fontId="34" fillId="2" borderId="64" xfId="16" applyFont="1" applyFill="1" applyBorder="1" applyAlignment="1">
      <alignment horizontal="left" vertical="center"/>
    </xf>
    <xf numFmtId="0" fontId="34" fillId="2" borderId="64" xfId="16" applyFont="1" applyFill="1" applyBorder="1" applyAlignment="1">
      <alignment horizontal="right" vertical="center"/>
    </xf>
    <xf numFmtId="4" fontId="34" fillId="2" borderId="64" xfId="16" applyNumberFormat="1" applyFont="1" applyFill="1" applyBorder="1" applyAlignment="1">
      <alignment horizontal="right" vertical="center"/>
    </xf>
    <xf numFmtId="4" fontId="74" fillId="2" borderId="64" xfId="16" applyNumberFormat="1" applyFont="1" applyFill="1" applyBorder="1" applyAlignment="1">
      <alignment horizontal="right" vertical="center"/>
    </xf>
    <xf numFmtId="49" fontId="34" fillId="2" borderId="64" xfId="16" applyNumberFormat="1" applyFont="1" applyFill="1" applyBorder="1" applyAlignment="1">
      <alignment horizontal="right" vertical="center"/>
    </xf>
    <xf numFmtId="0" fontId="34" fillId="2" borderId="3" xfId="16" applyFont="1" applyFill="1" applyAlignment="1">
      <alignment horizontal="left"/>
    </xf>
    <xf numFmtId="43" fontId="36" fillId="0" borderId="3" xfId="16" applyNumberFormat="1"/>
    <xf numFmtId="43" fontId="36" fillId="0" borderId="3" xfId="1" applyBorder="1"/>
    <xf numFmtId="0" fontId="36" fillId="0" borderId="3" xfId="16" applyAlignment="1">
      <alignment horizontal="right"/>
    </xf>
    <xf numFmtId="187" fontId="10" fillId="2" borderId="4" xfId="0" applyNumberFormat="1" applyFont="1" applyFill="1" applyBorder="1" applyAlignment="1">
      <alignment horizontal="right"/>
    </xf>
    <xf numFmtId="43" fontId="36" fillId="2" borderId="3" xfId="0" applyNumberFormat="1" applyFont="1" applyFill="1" applyBorder="1" applyAlignment="1">
      <alignment vertical="center"/>
    </xf>
    <xf numFmtId="4" fontId="7" fillId="0" borderId="39" xfId="14" applyNumberFormat="1" applyFont="1" applyBorder="1"/>
    <xf numFmtId="0" fontId="15" fillId="5" borderId="3" xfId="14" applyFont="1" applyFill="1" applyAlignment="1">
      <alignment horizontal="center" vertical="center" readingOrder="1"/>
    </xf>
    <xf numFmtId="0" fontId="15" fillId="5" borderId="3" xfId="4" applyFont="1" applyFill="1" applyAlignment="1">
      <alignment horizontal="center" vertical="center" wrapText="1" readingOrder="1"/>
    </xf>
    <xf numFmtId="0" fontId="26" fillId="12" borderId="3" xfId="14" applyFont="1" applyFill="1" applyAlignment="1">
      <alignment horizontal="center"/>
    </xf>
    <xf numFmtId="0" fontId="50" fillId="15" borderId="45" xfId="14" applyFont="1" applyFill="1" applyBorder="1" applyAlignment="1">
      <alignment horizontal="center" vertical="center" wrapText="1" readingOrder="1"/>
    </xf>
    <xf numFmtId="0" fontId="50" fillId="15" borderId="46" xfId="14" applyFont="1" applyFill="1" applyBorder="1" applyAlignment="1">
      <alignment horizontal="center" vertical="center" wrapText="1" readingOrder="1"/>
    </xf>
    <xf numFmtId="0" fontId="50" fillId="15" borderId="47" xfId="14" applyFont="1" applyFill="1" applyBorder="1" applyAlignment="1">
      <alignment horizontal="center" vertical="center" wrapText="1" readingOrder="1"/>
    </xf>
    <xf numFmtId="0" fontId="36" fillId="14" borderId="27" xfId="14" applyFont="1" applyFill="1" applyBorder="1" applyAlignment="1">
      <alignment horizontal="left" vertical="top" wrapText="1" readingOrder="1"/>
    </xf>
    <xf numFmtId="0" fontId="36" fillId="14" borderId="29" xfId="14" applyFont="1" applyFill="1" applyBorder="1" applyAlignment="1">
      <alignment horizontal="left" vertical="top" wrapText="1" readingOrder="1"/>
    </xf>
    <xf numFmtId="0" fontId="33" fillId="14" borderId="27" xfId="14" applyFont="1" applyFill="1" applyBorder="1" applyAlignment="1">
      <alignment horizontal="left" vertical="top" wrapText="1" readingOrder="1"/>
    </xf>
    <xf numFmtId="0" fontId="33" fillId="14" borderId="29" xfId="14" applyFont="1" applyFill="1" applyBorder="1" applyAlignment="1">
      <alignment horizontal="left" vertical="top" wrapText="1" readingOrder="1"/>
    </xf>
    <xf numFmtId="0" fontId="26" fillId="2" borderId="22" xfId="0" applyFont="1" applyFill="1" applyBorder="1" applyAlignment="1">
      <alignment horizontal="center" vertical="center" wrapText="1"/>
    </xf>
    <xf numFmtId="0" fontId="11" fillId="13" borderId="41" xfId="14" applyFont="1" applyFill="1" applyBorder="1" applyAlignment="1">
      <alignment horizontal="center"/>
    </xf>
    <xf numFmtId="0" fontId="42" fillId="5" borderId="24" xfId="4" applyFont="1" applyFill="1" applyBorder="1" applyAlignment="1">
      <alignment horizontal="center" vertical="center"/>
    </xf>
    <xf numFmtId="0" fontId="36" fillId="14" borderId="27" xfId="14" applyFont="1" applyFill="1" applyBorder="1" applyAlignment="1">
      <alignment vertical="top" wrapText="1" readingOrder="1"/>
    </xf>
    <xf numFmtId="0" fontId="36" fillId="14" borderId="29" xfId="14" applyFont="1" applyFill="1" applyBorder="1" applyAlignment="1">
      <alignment vertical="top" wrapText="1" readingOrder="1"/>
    </xf>
    <xf numFmtId="0" fontId="54" fillId="0" borderId="0" xfId="0" applyFont="1" applyAlignment="1">
      <alignment horizontal="center" vertical="center" wrapText="1"/>
    </xf>
    <xf numFmtId="0" fontId="15" fillId="2" borderId="5" xfId="0" applyFont="1" applyFill="1" applyBorder="1" applyAlignment="1">
      <alignment horizontal="left"/>
    </xf>
    <xf numFmtId="0" fontId="7" fillId="0" borderId="14" xfId="0" applyFont="1" applyBorder="1"/>
    <xf numFmtId="0" fontId="7" fillId="0" borderId="6" xfId="0" applyFont="1" applyBorder="1"/>
    <xf numFmtId="0" fontId="18" fillId="3" borderId="7" xfId="0" applyFont="1" applyFill="1" applyBorder="1" applyAlignment="1">
      <alignment horizontal="right"/>
    </xf>
    <xf numFmtId="0" fontId="13" fillId="0" borderId="8" xfId="0" applyFont="1" applyBorder="1"/>
    <xf numFmtId="0" fontId="10" fillId="2" borderId="5" xfId="0" applyFont="1" applyFill="1" applyBorder="1" applyAlignment="1">
      <alignment horizontal="left"/>
    </xf>
    <xf numFmtId="0" fontId="13" fillId="0" borderId="14" xfId="0" applyFont="1" applyBorder="1"/>
    <xf numFmtId="0" fontId="13" fillId="0" borderId="6" xfId="0" applyFont="1" applyBorder="1"/>
    <xf numFmtId="0" fontId="11" fillId="10" borderId="25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</cellXfs>
  <cellStyles count="78">
    <cellStyle name="20% - Énfasis1 2" xfId="23" xr:uid="{2A0D0E2E-F7A3-4A92-B157-B5A86255B5BD}"/>
    <cellStyle name="20% - Énfasis2 2" xfId="24" xr:uid="{84CBFA54-66CF-4630-ACF2-BBA8FEB39ED9}"/>
    <cellStyle name="20% - Énfasis3 2" xfId="25" xr:uid="{020B82F5-378F-49C0-B569-8A887B77AE54}"/>
    <cellStyle name="20% - Énfasis4 2" xfId="26" xr:uid="{01091B02-EBBF-4E54-8AA7-27E580DE769C}"/>
    <cellStyle name="20% - Énfasis5 2" xfId="27" xr:uid="{85140784-73BE-4CB6-9F51-87A2EF9BE434}"/>
    <cellStyle name="20% - Énfasis6 2" xfId="28" xr:uid="{B7610512-FE3D-4B47-B76E-6EF241E56019}"/>
    <cellStyle name="40% - Énfasis1 2" xfId="29" xr:uid="{B3897315-BAE3-4EDA-B385-E9C622CC6FDE}"/>
    <cellStyle name="40% - Énfasis2 2" xfId="30" xr:uid="{E5C39761-5C74-47E9-8466-041C3C3621CA}"/>
    <cellStyle name="40% - Énfasis3 2" xfId="31" xr:uid="{BD9C25E0-396B-4551-AE9A-8859DF32930E}"/>
    <cellStyle name="40% - Énfasis4 2" xfId="32" xr:uid="{5727D2D0-E6BF-4949-82D3-61F1B76FB3D9}"/>
    <cellStyle name="40% - Énfasis5 2" xfId="33" xr:uid="{C4EE2FF8-C7E1-45BE-8A64-75774AA88011}"/>
    <cellStyle name="40% - Énfasis6 2" xfId="34" xr:uid="{2F82CAB4-31B3-4F3A-8BCC-802B3125BEDA}"/>
    <cellStyle name="60% - Énfasis1 2" xfId="35" xr:uid="{6D5DBA8A-5771-449A-A022-838960E14C40}"/>
    <cellStyle name="60% - Énfasis2 2" xfId="36" xr:uid="{7C53FBC6-8EAA-43F0-B339-547BB7EB37AB}"/>
    <cellStyle name="60% - Énfasis3 2" xfId="37" xr:uid="{80E2C207-D309-4040-BC4F-49B56BBD1150}"/>
    <cellStyle name="60% - Énfasis4 2" xfId="38" xr:uid="{4E3240A0-8F1B-49C0-BF1D-E3E2858F7C00}"/>
    <cellStyle name="60% - Énfasis5 2" xfId="39" xr:uid="{3C47F31F-484D-487E-85D0-247699A1A9EC}"/>
    <cellStyle name="60% - Énfasis6 2" xfId="40" xr:uid="{C154F54B-0360-45A1-9D46-30E7CFC8568F}"/>
    <cellStyle name="Buena" xfId="41" xr:uid="{8313A331-38E3-4561-BC55-AA0705A1C551}"/>
    <cellStyle name="Cálculo 2" xfId="42" xr:uid="{131E342A-B052-4899-8FFC-65D4608248DD}"/>
    <cellStyle name="Celda de comprobación 2" xfId="43" xr:uid="{E4F459E0-7017-4A2D-AC1D-93D1F281A31B}"/>
    <cellStyle name="Celda vinculada 2" xfId="44" xr:uid="{68884871-1073-4EF4-AFF2-20DDAB9B355A}"/>
    <cellStyle name="Comma 2 2" xfId="13" xr:uid="{382DF390-D140-47A9-B7EB-7B62FD45A288}"/>
    <cellStyle name="Comma_Reporte Físico SEPT 2010" xfId="45" xr:uid="{9499285E-17E6-4738-9BBE-D05D964E0B0C}"/>
    <cellStyle name="Encabezado 4 2" xfId="46" xr:uid="{42282858-BFCD-4382-8B9E-F9220E307FDB}"/>
    <cellStyle name="Énfasis1 2" xfId="47" xr:uid="{CC18F759-1BA0-40D8-8D28-491FF576597E}"/>
    <cellStyle name="Énfasis2 2" xfId="48" xr:uid="{E9D7DBA2-3D57-4E15-B730-B7FDCB904A88}"/>
    <cellStyle name="Énfasis3 2" xfId="49" xr:uid="{D9171245-8AC4-4431-9522-760C29C4EB5D}"/>
    <cellStyle name="Énfasis4 2" xfId="50" xr:uid="{1AFC48FC-BF24-404D-AE5C-0B680191C8F9}"/>
    <cellStyle name="Énfasis5 2" xfId="51" xr:uid="{AE427346-FDFC-4683-9DD0-D1CC8DB49AC3}"/>
    <cellStyle name="Énfasis6 2" xfId="52" xr:uid="{71EC37AC-0DE8-44D7-8B0F-5FFD9F512200}"/>
    <cellStyle name="Entrada 2" xfId="53" xr:uid="{7FFB7F38-D87A-49AF-82AB-035DC91FC45D}"/>
    <cellStyle name="Incorrecto 2" xfId="54" xr:uid="{1CC14647-92CB-4A96-839B-14CF5F4A123C}"/>
    <cellStyle name="Millares" xfId="1" builtinId="3"/>
    <cellStyle name="Millares 10" xfId="6" xr:uid="{00000000-0005-0000-0000-000001000000}"/>
    <cellStyle name="Millares 10 2 2 2" xfId="70" xr:uid="{BA64F038-30B2-4CC4-B40F-948576DBE2B7}"/>
    <cellStyle name="Millares 14 2 4" xfId="71" xr:uid="{20C1C5F6-E3C0-4529-A892-BC2ED92758D8}"/>
    <cellStyle name="Millares 2" xfId="11" xr:uid="{00000000-0005-0000-0000-000035000000}"/>
    <cellStyle name="Millares 2 2" xfId="55" xr:uid="{2E057171-957A-4E95-B7C1-2192C22A1D3C}"/>
    <cellStyle name="Millares 3" xfId="10" xr:uid="{00000000-0005-0000-0000-000001000000}"/>
    <cellStyle name="Millares 3 4" xfId="69" xr:uid="{0AE696A1-B87A-4801-9788-873470D9D80D}"/>
    <cellStyle name="Millares 4" xfId="17" xr:uid="{DA1916FF-4DE7-4FD2-99E9-D2AB58C21E79}"/>
    <cellStyle name="Millares 5" xfId="68" xr:uid="{F51992DB-4BA8-4DAF-BAEA-212B21E79140}"/>
    <cellStyle name="Millares 6" xfId="77" xr:uid="{2AFF2851-2A37-405A-AC58-6C247858397E}"/>
    <cellStyle name="Moneda 10" xfId="75" xr:uid="{B1BD4A04-11F8-402D-9423-AD096F39F1A0}"/>
    <cellStyle name="Moneda 2" xfId="19" xr:uid="{C4E090FC-6CD0-4700-9840-9D8601D32471}"/>
    <cellStyle name="Neutral 2" xfId="56" xr:uid="{EBCC2D92-6D64-4521-B066-E05FB9F7BC24}"/>
    <cellStyle name="Normal" xfId="0" builtinId="0"/>
    <cellStyle name="Normal 10 2 2" xfId="21" xr:uid="{699777D6-0908-4C01-B589-BA3EE16D53D6}"/>
    <cellStyle name="Normal 11" xfId="2" xr:uid="{00000000-0005-0000-0000-000003000000}"/>
    <cellStyle name="Normal 113 2" xfId="72" xr:uid="{1E322531-055C-460B-8763-C562AD8F1753}"/>
    <cellStyle name="Normal 113 3" xfId="74" xr:uid="{3B57EC5D-6FB5-4FA0-9BD1-8559EC8C3693}"/>
    <cellStyle name="Normal 2" xfId="8" xr:uid="{00000000-0005-0000-0000-000034000000}"/>
    <cellStyle name="Normal 2 2" xfId="73" xr:uid="{0CDFE681-BA76-4E09-9A81-3C845412D561}"/>
    <cellStyle name="Normal 2 3" xfId="3" xr:uid="{00000000-0005-0000-0000-000004000000}"/>
    <cellStyle name="Normal 2 3 2 2" xfId="14" xr:uid="{25A1F014-2F2A-4090-A59C-027FB864FE0C}"/>
    <cellStyle name="Normal 2 3 4" xfId="4" xr:uid="{00000000-0005-0000-0000-000005000000}"/>
    <cellStyle name="Normal 3" xfId="9" xr:uid="{00000000-0005-0000-0000-000003000000}"/>
    <cellStyle name="Normal 39" xfId="5" xr:uid="{00000000-0005-0000-0000-000006000000}"/>
    <cellStyle name="Normal 4" xfId="16" xr:uid="{629E3C34-0AB1-4A6C-9380-C0232BA1FAB8}"/>
    <cellStyle name="Normal 5" xfId="18" xr:uid="{2DA145CE-2E25-430E-A16D-C2B2D1086D0B}"/>
    <cellStyle name="Normal 5 4" xfId="76" xr:uid="{A693008D-2B63-408E-8CDC-F595424487B7}"/>
    <cellStyle name="Normal 6" xfId="20" xr:uid="{FFA9415B-7093-438A-BEFB-FD4024C7A334}"/>
    <cellStyle name="Normal 7" xfId="22" xr:uid="{C9E165E0-6ACE-4071-BCD7-56049AE80E88}"/>
    <cellStyle name="Normal 9" xfId="12" xr:uid="{3617AC68-3BAE-4939-B780-3E782FA516F1}"/>
    <cellStyle name="Notas 2" xfId="57" xr:uid="{9B8BADF3-39B5-40A5-BA67-F66C09B531CB}"/>
    <cellStyle name="Porcentaje" xfId="7" builtinId="5"/>
    <cellStyle name="Porcentaje 2" xfId="58" xr:uid="{A215EA5B-5C68-43CB-8AED-619FF2818898}"/>
    <cellStyle name="Porcentaje 3" xfId="15" xr:uid="{198E13B5-9EAD-4506-A14D-E77FC3C6FFD4}"/>
    <cellStyle name="Porcentual 3" xfId="67" xr:uid="{CA5BC460-EF66-4699-BB39-FB25F919F139}"/>
    <cellStyle name="Salida 2" xfId="59" xr:uid="{D7C5AC55-236D-4D40-93D6-5DBC53B3F496}"/>
    <cellStyle name="Texto de advertencia 2" xfId="60" xr:uid="{EF6CFBA8-DD71-4773-B040-20B720447D9F}"/>
    <cellStyle name="Texto explicativo 2" xfId="61" xr:uid="{C856E1C1-E06C-4B86-93BE-660CD7B36D74}"/>
    <cellStyle name="Título 1" xfId="63" xr:uid="{B98F4AB6-AFE2-4437-9408-9D8137684B01}"/>
    <cellStyle name="Título 2 2" xfId="64" xr:uid="{0D55E9C5-2A7E-4B44-99B5-F20D3CDC7AA5}"/>
    <cellStyle name="Título 3 2" xfId="65" xr:uid="{44E07B22-B55F-4968-B9EF-40054036117D}"/>
    <cellStyle name="Título 4" xfId="62" xr:uid="{57E2CEC7-11FB-437B-A4DB-3B7BB403CD6A}"/>
    <cellStyle name="Total 2" xfId="66" xr:uid="{FCE6D165-F52C-44F0-9F67-43A69B3F5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vonne  Ramos Noriega" id="{F57B43C0-7287-4370-AD07-BC6BE6A4BC2F}" userId="S::iramos@adamantine.com.mx::54d07713-8ec1-46f7-9322-80f47608bb2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32" dT="2022-09-16T20:30:27.00" personId="{F57B43C0-7287-4370-AD07-BC6BE6A4BC2F}" id="{6EA55309-77D5-4C7D-917C-B2474EF14EB3}">
    <text>F3 de aplicado pesos</text>
  </threadedComment>
  <threadedComment ref="I33" dT="2022-09-16T20:31:14.36" personId="{F57B43C0-7287-4370-AD07-BC6BE6A4BC2F}" id="{AAB503A8-CBD3-4FC8-835F-4664745EF4DE}">
    <text>AQ3 de aplicado pesos</text>
  </threadedComment>
  <threadedComment ref="I36" dT="2022-09-16T20:32:01.66" personId="{F57B43C0-7287-4370-AD07-BC6BE6A4BC2F}" id="{FD3DEFD9-99F9-4281-A398-A6F76B348654}">
    <text>G3 de aplicado pesos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5"/>
  <sheetViews>
    <sheetView showGridLines="0" view="pageBreakPreview" zoomScale="99" zoomScaleNormal="99" zoomScaleSheetLayoutView="99" workbookViewId="0">
      <selection activeCell="F28" activeCellId="1" sqref="D19 F28"/>
    </sheetView>
  </sheetViews>
  <sheetFormatPr baseColWidth="10" defaultColWidth="14.42578125" defaultRowHeight="15" customHeight="1" x14ac:dyDescent="0.2"/>
  <cols>
    <col min="1" max="1" width="4" style="192" customWidth="1"/>
    <col min="2" max="2" width="55.28515625" style="176" customWidth="1"/>
    <col min="3" max="3" width="17.85546875" style="176" customWidth="1"/>
    <col min="4" max="4" width="17.140625" style="176" bestFit="1" customWidth="1"/>
    <col min="5" max="5" width="17.85546875" style="176" customWidth="1"/>
    <col min="6" max="6" width="22.7109375" style="176" customWidth="1"/>
    <col min="7" max="7" width="20.5703125" style="176" bestFit="1" customWidth="1"/>
    <col min="8" max="8" width="24.5703125" style="176" customWidth="1"/>
    <col min="9" max="9" width="20" customWidth="1"/>
    <col min="10" max="10" width="15" bestFit="1" customWidth="1"/>
    <col min="11" max="11" width="3.140625" customWidth="1"/>
    <col min="12" max="12" width="14" bestFit="1" customWidth="1"/>
    <col min="13" max="13" width="14.7109375" customWidth="1"/>
    <col min="14" max="14" width="15.5703125" customWidth="1"/>
    <col min="15" max="15" width="17.42578125" customWidth="1"/>
    <col min="16" max="16" width="13.28515625" customWidth="1"/>
    <col min="17" max="17" width="21.140625" customWidth="1"/>
    <col min="18" max="18" width="12.85546875" customWidth="1"/>
    <col min="19" max="19" width="11" customWidth="1"/>
    <col min="20" max="21" width="9.140625" customWidth="1"/>
    <col min="22" max="22" width="11.28515625" customWidth="1"/>
    <col min="23" max="32" width="9.140625" customWidth="1"/>
  </cols>
  <sheetData>
    <row r="1" spans="1:32" ht="13.5" customHeight="1" x14ac:dyDescent="0.2">
      <c r="A1" s="412" t="s">
        <v>256</v>
      </c>
      <c r="B1" s="412"/>
      <c r="C1" s="412"/>
      <c r="D1" s="412"/>
      <c r="E1" s="412"/>
      <c r="F1" s="412"/>
      <c r="H1" s="164"/>
      <c r="I1" s="92"/>
      <c r="J1" s="92"/>
      <c r="K1" s="92"/>
      <c r="L1" s="92"/>
      <c r="M1" s="92"/>
      <c r="N1" s="164">
        <v>31</v>
      </c>
      <c r="O1" s="164" t="s">
        <v>818</v>
      </c>
      <c r="P1" s="164">
        <v>2022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1.25" customHeight="1" x14ac:dyDescent="0.2">
      <c r="A2" s="413" t="s">
        <v>867</v>
      </c>
      <c r="B2" s="413"/>
      <c r="C2" s="413"/>
      <c r="D2" s="413"/>
      <c r="E2" s="413"/>
      <c r="F2" s="413"/>
      <c r="G2" s="177"/>
      <c r="H2" s="178"/>
      <c r="I2" s="92"/>
      <c r="J2" s="92"/>
      <c r="K2" s="92"/>
      <c r="L2" s="92"/>
      <c r="M2" s="92"/>
      <c r="N2" s="4"/>
      <c r="O2" s="164" t="s">
        <v>819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2.75" x14ac:dyDescent="0.2">
      <c r="A3" s="413" t="s">
        <v>869</v>
      </c>
      <c r="B3" s="413"/>
      <c r="C3" s="413"/>
      <c r="D3" s="413"/>
      <c r="E3" s="413"/>
      <c r="F3" s="413"/>
      <c r="G3" s="164"/>
      <c r="H3" s="164"/>
      <c r="I3" s="92"/>
      <c r="J3" s="92"/>
      <c r="K3" s="92"/>
      <c r="L3" s="92"/>
      <c r="M3" s="92"/>
      <c r="N3" s="4"/>
      <c r="O3" s="4"/>
      <c r="P3" s="4"/>
      <c r="Q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15" customHeight="1" x14ac:dyDescent="0.2">
      <c r="A4" s="269"/>
      <c r="B4" s="270"/>
      <c r="C4" s="414"/>
      <c r="D4" s="414"/>
      <c r="E4" s="414"/>
      <c r="F4" s="414"/>
      <c r="G4" s="177"/>
      <c r="H4" s="423" t="s">
        <v>102</v>
      </c>
      <c r="I4" s="423"/>
      <c r="J4" s="423"/>
      <c r="K4" s="4"/>
      <c r="L4" s="92"/>
      <c r="M4" s="4"/>
      <c r="N4" s="4"/>
      <c r="O4" s="4"/>
      <c r="P4" s="4"/>
      <c r="Q4" s="4"/>
      <c r="W4" s="4"/>
      <c r="X4" s="4"/>
      <c r="Y4" s="4"/>
      <c r="Z4" s="4"/>
      <c r="AA4" s="4"/>
      <c r="AB4" s="4"/>
      <c r="AC4" s="4"/>
      <c r="AD4" s="4"/>
    </row>
    <row r="5" spans="1:32" ht="11.25" customHeight="1" x14ac:dyDescent="0.2">
      <c r="A5" s="23"/>
      <c r="B5" s="185"/>
      <c r="C5" s="27" t="s">
        <v>29</v>
      </c>
      <c r="D5" s="27" t="s">
        <v>30</v>
      </c>
      <c r="E5" s="27" t="s">
        <v>100</v>
      </c>
      <c r="F5" s="27" t="s">
        <v>87</v>
      </c>
      <c r="G5" s="177"/>
      <c r="H5" s="424" t="s">
        <v>103</v>
      </c>
      <c r="I5" s="424" t="s">
        <v>35</v>
      </c>
      <c r="J5" s="424" t="s">
        <v>51</v>
      </c>
      <c r="K5" s="4"/>
      <c r="L5" s="92"/>
      <c r="M5" s="4"/>
      <c r="N5" s="4"/>
      <c r="O5" s="4"/>
      <c r="P5" s="4"/>
      <c r="Q5" s="4"/>
      <c r="R5" s="79"/>
      <c r="W5" s="4"/>
      <c r="X5" s="4"/>
      <c r="Y5" s="4"/>
      <c r="Z5" s="4"/>
      <c r="AA5" s="4"/>
      <c r="AB5" s="4"/>
      <c r="AC5" s="4"/>
      <c r="AD5" s="4"/>
    </row>
    <row r="6" spans="1:32" ht="11.25" customHeight="1" x14ac:dyDescent="0.2">
      <c r="A6" s="23"/>
      <c r="B6" s="185" t="s">
        <v>40</v>
      </c>
      <c r="C6" s="31"/>
      <c r="D6" s="33">
        <v>7.9035529999999996</v>
      </c>
      <c r="E6" s="179"/>
      <c r="F6" s="28"/>
      <c r="G6" s="362"/>
      <c r="H6" s="424"/>
      <c r="I6" s="424"/>
      <c r="J6" s="424"/>
      <c r="K6" s="219"/>
      <c r="L6" s="219"/>
      <c r="M6" s="36" t="s">
        <v>42</v>
      </c>
      <c r="N6" s="36" t="s">
        <v>44</v>
      </c>
      <c r="O6" s="4"/>
      <c r="P6" s="4"/>
      <c r="Q6" s="4"/>
      <c r="W6" s="4"/>
      <c r="X6" s="4"/>
      <c r="Y6" s="4"/>
      <c r="Z6" s="4"/>
      <c r="AA6" s="4"/>
      <c r="AB6" s="4"/>
      <c r="AC6" s="4"/>
      <c r="AD6" s="4"/>
      <c r="AE6" s="4"/>
    </row>
    <row r="7" spans="1:32" ht="12.75" customHeight="1" x14ac:dyDescent="0.2">
      <c r="A7" s="271"/>
      <c r="B7" s="272" t="s">
        <v>176</v>
      </c>
      <c r="C7" s="273" t="s">
        <v>177</v>
      </c>
      <c r="D7" s="273" t="s">
        <v>177</v>
      </c>
      <c r="E7" s="273" t="s">
        <v>177</v>
      </c>
      <c r="F7" s="274" t="s">
        <v>177</v>
      </c>
      <c r="G7" s="228"/>
      <c r="H7" s="108" t="s">
        <v>159</v>
      </c>
      <c r="I7" s="174">
        <v>15819872.59</v>
      </c>
      <c r="J7" s="174">
        <v>14453147.73</v>
      </c>
      <c r="K7" s="157"/>
      <c r="L7" s="157"/>
      <c r="M7" s="44"/>
      <c r="N7" s="45"/>
      <c r="O7" s="251"/>
      <c r="P7" s="4"/>
      <c r="Q7" s="4"/>
      <c r="W7" s="4"/>
      <c r="X7" s="4"/>
      <c r="Y7" s="4"/>
      <c r="Z7" s="4"/>
      <c r="AA7" s="4"/>
      <c r="AB7" s="4"/>
      <c r="AC7" s="4"/>
      <c r="AD7" s="4"/>
      <c r="AE7" s="4"/>
    </row>
    <row r="8" spans="1:32" ht="11.25" customHeight="1" x14ac:dyDescent="0.2">
      <c r="A8" s="73">
        <v>1</v>
      </c>
      <c r="B8" s="97" t="s">
        <v>178</v>
      </c>
      <c r="C8" s="43">
        <f>I12</f>
        <v>16222402.049999999</v>
      </c>
      <c r="D8" s="43">
        <f>+C8*$D$6</f>
        <v>128214614.38948363</v>
      </c>
      <c r="E8" s="47">
        <f>J12</f>
        <v>14918598.050000001</v>
      </c>
      <c r="F8" s="43">
        <f>+D8+E8</f>
        <v>143133212.43948364</v>
      </c>
      <c r="G8" s="228"/>
      <c r="H8" s="108" t="s">
        <v>866</v>
      </c>
      <c r="I8" s="174">
        <v>0</v>
      </c>
      <c r="J8" s="174">
        <v>0</v>
      </c>
      <c r="K8" s="157"/>
      <c r="L8" s="49">
        <f>((C8*$D$6)+E8)-F8</f>
        <v>0</v>
      </c>
      <c r="M8" s="49">
        <f>+C8*$D$6-D8</f>
        <v>0</v>
      </c>
      <c r="N8" s="50"/>
      <c r="O8" s="50"/>
      <c r="P8" s="4"/>
      <c r="Q8" s="4"/>
      <c r="W8" s="4"/>
      <c r="X8" s="4"/>
      <c r="Y8" s="4"/>
      <c r="Z8" s="4"/>
      <c r="AA8" s="4"/>
      <c r="AB8" s="4"/>
      <c r="AC8" s="4"/>
      <c r="AD8" s="4"/>
      <c r="AE8" s="4"/>
    </row>
    <row r="9" spans="1:32" ht="11.25" customHeight="1" x14ac:dyDescent="0.2">
      <c r="A9" s="73">
        <v>2</v>
      </c>
      <c r="B9" s="97" t="s">
        <v>179</v>
      </c>
      <c r="C9" s="43">
        <v>197444.37</v>
      </c>
      <c r="D9" s="43">
        <f>+C9*$D$6</f>
        <v>1560512.0428466098</v>
      </c>
      <c r="E9" s="53">
        <v>186729.31</v>
      </c>
      <c r="F9" s="43">
        <f t="shared" ref="F9:F12" si="0">+D9+E9</f>
        <v>1747241.3528466099</v>
      </c>
      <c r="G9" s="228"/>
      <c r="H9" s="108" t="s">
        <v>873</v>
      </c>
      <c r="I9" s="174">
        <v>461649.54000000004</v>
      </c>
      <c r="J9" s="174">
        <v>0</v>
      </c>
      <c r="K9" s="157"/>
      <c r="L9" s="49">
        <f t="shared" ref="L9:L63" si="1">((C9*$D$6)+E9)-F9</f>
        <v>0</v>
      </c>
      <c r="M9" s="49">
        <f>+C9*$D$6-D9</f>
        <v>0</v>
      </c>
      <c r="N9" s="55"/>
      <c r="O9" s="4"/>
      <c r="P9" s="4"/>
      <c r="Q9" s="4"/>
      <c r="W9" s="4"/>
      <c r="X9" s="4"/>
      <c r="Y9" s="4"/>
      <c r="Z9" s="4"/>
      <c r="AA9" s="4"/>
      <c r="AB9" s="4"/>
      <c r="AC9" s="4"/>
      <c r="AD9" s="4"/>
      <c r="AE9" s="4"/>
    </row>
    <row r="10" spans="1:32" ht="11.25" customHeight="1" x14ac:dyDescent="0.2">
      <c r="A10" s="73">
        <v>3</v>
      </c>
      <c r="B10" s="97" t="s">
        <v>180</v>
      </c>
      <c r="C10" s="43">
        <v>128361.89</v>
      </c>
      <c r="D10" s="43">
        <f>+C10*$D$6</f>
        <v>1014515.00079517</v>
      </c>
      <c r="E10" s="53">
        <v>12.19</v>
      </c>
      <c r="F10" s="43">
        <f t="shared" si="0"/>
        <v>1014527.1907951699</v>
      </c>
      <c r="G10" s="228"/>
      <c r="H10" s="109" t="s">
        <v>104</v>
      </c>
      <c r="I10" s="174">
        <f>+I7+I9</f>
        <v>16281522.129999999</v>
      </c>
      <c r="J10" s="174"/>
      <c r="K10" s="157"/>
      <c r="L10" s="49">
        <f t="shared" si="1"/>
        <v>0</v>
      </c>
      <c r="M10" s="49">
        <f>+C10*$D$6-D10</f>
        <v>0</v>
      </c>
      <c r="N10" s="5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2" ht="11.25" customHeight="1" x14ac:dyDescent="0.2">
      <c r="A11" s="73">
        <v>4</v>
      </c>
      <c r="B11" s="97" t="s">
        <v>181</v>
      </c>
      <c r="C11" s="43">
        <v>0</v>
      </c>
      <c r="D11" s="43">
        <f>+C11*$D$6</f>
        <v>0</v>
      </c>
      <c r="E11" s="53">
        <v>254521.18</v>
      </c>
      <c r="F11" s="43">
        <f t="shared" si="0"/>
        <v>254521.18</v>
      </c>
      <c r="G11" s="228"/>
      <c r="H11" s="110" t="s">
        <v>105</v>
      </c>
      <c r="I11" s="174">
        <f>+REESTRUCTURAS!D6</f>
        <v>59120.08</v>
      </c>
      <c r="J11" s="174">
        <f>+REESTRUCTURAS!M6</f>
        <v>465450.32</v>
      </c>
      <c r="K11" s="157"/>
      <c r="L11" s="49">
        <f t="shared" si="1"/>
        <v>0</v>
      </c>
      <c r="M11" s="49">
        <f>+C11*$D$6-D11</f>
        <v>0</v>
      </c>
      <c r="N11" s="5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2" ht="11.25" customHeight="1" x14ac:dyDescent="0.2">
      <c r="A12" s="73">
        <v>5</v>
      </c>
      <c r="B12" s="97" t="s">
        <v>182</v>
      </c>
      <c r="C12" s="43">
        <v>0</v>
      </c>
      <c r="D12" s="43">
        <f>+C12*$D$6</f>
        <v>0</v>
      </c>
      <c r="E12" s="53">
        <v>-9.3132257461547901E-9</v>
      </c>
      <c r="F12" s="43">
        <f t="shared" si="0"/>
        <v>-9.3132257461547901E-9</v>
      </c>
      <c r="G12" s="228"/>
      <c r="H12" s="110" t="s">
        <v>106</v>
      </c>
      <c r="I12" s="174">
        <f>+I10-I11</f>
        <v>16222402.049999999</v>
      </c>
      <c r="J12" s="174">
        <f>+J7+J11-J8</f>
        <v>14918598.050000001</v>
      </c>
      <c r="K12" s="157"/>
      <c r="L12" s="49">
        <f t="shared" si="1"/>
        <v>0</v>
      </c>
      <c r="M12" s="49">
        <f>+C12*$D$6-D12</f>
        <v>0</v>
      </c>
      <c r="N12" s="55"/>
      <c r="O12" s="49">
        <f>I12-C8</f>
        <v>0</v>
      </c>
      <c r="P12" s="49">
        <f>J12-E8</f>
        <v>0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2" ht="11.25" customHeight="1" x14ac:dyDescent="0.2">
      <c r="A13" s="191">
        <v>6</v>
      </c>
      <c r="B13" s="189" t="s">
        <v>58</v>
      </c>
      <c r="C13" s="190">
        <f>C8-C9-C10-C11+C12</f>
        <v>15896595.789999999</v>
      </c>
      <c r="D13" s="190">
        <f>D8-D9-D10-D11+D12</f>
        <v>125639587.34584185</v>
      </c>
      <c r="E13" s="190">
        <f>E8-E9-E10-E11+E12</f>
        <v>14477335.369999992</v>
      </c>
      <c r="F13" s="190">
        <f>F8-F9-F10-F11+F12</f>
        <v>140116922.71584183</v>
      </c>
      <c r="G13" s="228"/>
      <c r="H13" s="181"/>
      <c r="I13" s="139"/>
      <c r="J13" s="160"/>
      <c r="K13" s="160"/>
      <c r="L13" s="49">
        <f t="shared" si="1"/>
        <v>0</v>
      </c>
      <c r="M13" s="59"/>
      <c r="N13" s="5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2" ht="14.25" customHeight="1" x14ac:dyDescent="0.2">
      <c r="A14" s="275"/>
      <c r="B14" s="276" t="s">
        <v>183</v>
      </c>
      <c r="C14" s="277" t="s">
        <v>177</v>
      </c>
      <c r="D14" s="277" t="s">
        <v>177</v>
      </c>
      <c r="E14" s="277" t="s">
        <v>177</v>
      </c>
      <c r="F14" s="278" t="s">
        <v>177</v>
      </c>
      <c r="G14" s="228"/>
      <c r="H14" s="423" t="s">
        <v>310</v>
      </c>
      <c r="I14" s="423"/>
      <c r="J14" s="423"/>
      <c r="K14" s="161"/>
      <c r="L14" s="49"/>
      <c r="M14" s="49">
        <f>+C13*$D$6-D13</f>
        <v>0</v>
      </c>
      <c r="N14" s="49"/>
      <c r="O14" s="49"/>
      <c r="P14" s="49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2" ht="11.25" customHeight="1" x14ac:dyDescent="0.2">
      <c r="A15" s="73">
        <v>7</v>
      </c>
      <c r="B15" s="186" t="s">
        <v>184</v>
      </c>
      <c r="C15" s="43">
        <f>+C9</f>
        <v>197444.37</v>
      </c>
      <c r="D15" s="43">
        <f>C15*$D$6</f>
        <v>1560512.0428466098</v>
      </c>
      <c r="E15" s="66">
        <f>E9</f>
        <v>186729.31</v>
      </c>
      <c r="F15" s="47">
        <f>+D15+E15</f>
        <v>1747241.3528466099</v>
      </c>
      <c r="G15" s="228"/>
      <c r="H15" s="418" t="s">
        <v>311</v>
      </c>
      <c r="I15" s="419"/>
      <c r="J15" s="411">
        <v>913524.44</v>
      </c>
      <c r="L15" s="49">
        <f t="shared" si="1"/>
        <v>0</v>
      </c>
      <c r="M15" s="49">
        <f>+C15*$D$6-D15</f>
        <v>0</v>
      </c>
      <c r="N15" s="49"/>
      <c r="O15" s="49"/>
      <c r="P15" s="49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2" ht="12.75" x14ac:dyDescent="0.2">
      <c r="A16" s="73">
        <v>8</v>
      </c>
      <c r="B16" s="187" t="s">
        <v>180</v>
      </c>
      <c r="C16" s="43">
        <f>+C10</f>
        <v>128361.89</v>
      </c>
      <c r="D16" s="43">
        <f>C16*$D$6</f>
        <v>1014515.00079517</v>
      </c>
      <c r="E16" s="134">
        <f>+E10</f>
        <v>12.19</v>
      </c>
      <c r="F16" s="47">
        <f t="shared" ref="F16:F31" si="2">+D16+E16</f>
        <v>1014527.1907951699</v>
      </c>
      <c r="G16" s="228"/>
      <c r="H16" s="425" t="s">
        <v>312</v>
      </c>
      <c r="I16" s="426"/>
      <c r="J16" s="263">
        <v>0</v>
      </c>
      <c r="L16" s="49">
        <f t="shared" si="1"/>
        <v>0</v>
      </c>
      <c r="M16" s="141"/>
      <c r="N16" s="49">
        <f>+C16*$D$6-D16</f>
        <v>0</v>
      </c>
      <c r="O16" s="49"/>
      <c r="P16" s="49"/>
      <c r="Q16" s="49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1.25" customHeight="1" x14ac:dyDescent="0.2">
      <c r="A17" s="73">
        <v>9</v>
      </c>
      <c r="B17" s="186" t="s">
        <v>185</v>
      </c>
      <c r="C17" s="48">
        <f>D17/$D$6</f>
        <v>147098.3999221616</v>
      </c>
      <c r="D17" s="43">
        <v>1162600</v>
      </c>
      <c r="E17" s="47">
        <v>0</v>
      </c>
      <c r="F17" s="47">
        <f t="shared" si="2"/>
        <v>1162600</v>
      </c>
      <c r="G17" s="228"/>
      <c r="H17" s="418" t="s">
        <v>313</v>
      </c>
      <c r="I17" s="419"/>
      <c r="J17" s="263">
        <f>F30</f>
        <v>210922.55939715402</v>
      </c>
      <c r="L17" s="49">
        <f t="shared" si="1"/>
        <v>0</v>
      </c>
      <c r="M17" s="141"/>
      <c r="N17" s="49">
        <f>+C17*$D$6-D17</f>
        <v>0</v>
      </c>
      <c r="Q17" s="49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1.25" customHeight="1" x14ac:dyDescent="0.2">
      <c r="A18" s="307">
        <v>10</v>
      </c>
      <c r="B18" s="308" t="s">
        <v>186</v>
      </c>
      <c r="C18" s="63">
        <v>136215.03</v>
      </c>
      <c r="D18" s="63">
        <f>C18*$D$6</f>
        <v>1076582.70900159</v>
      </c>
      <c r="E18" s="385">
        <v>0.47</v>
      </c>
      <c r="F18" s="63">
        <f t="shared" si="2"/>
        <v>1076583.17900159</v>
      </c>
      <c r="G18" s="228"/>
      <c r="H18" s="418" t="s">
        <v>314</v>
      </c>
      <c r="I18" s="419"/>
      <c r="J18" s="263">
        <f>F33</f>
        <v>671556.35000802821</v>
      </c>
      <c r="L18" s="49">
        <f t="shared" si="1"/>
        <v>0</v>
      </c>
      <c r="M18" s="141"/>
      <c r="N18" s="49"/>
      <c r="Q18" s="49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2.75" x14ac:dyDescent="0.2">
      <c r="A19" s="191">
        <v>11</v>
      </c>
      <c r="B19" s="189" t="s">
        <v>163</v>
      </c>
      <c r="C19" s="190">
        <f>SUM(C15:C17)-C18</f>
        <v>336689.62992216158</v>
      </c>
      <c r="D19" s="190">
        <f t="shared" ref="D19:F19" si="3">SUM(D15:D17)-D18</f>
        <v>2661044.3346401895</v>
      </c>
      <c r="E19" s="190">
        <f t="shared" si="3"/>
        <v>186741.03</v>
      </c>
      <c r="F19" s="190">
        <f t="shared" si="3"/>
        <v>2847785.3646401893</v>
      </c>
      <c r="G19" s="228"/>
      <c r="H19" s="418" t="s">
        <v>315</v>
      </c>
      <c r="I19" s="419"/>
      <c r="J19" s="263">
        <v>0</v>
      </c>
      <c r="L19" s="49">
        <f t="shared" si="1"/>
        <v>0</v>
      </c>
      <c r="M19" s="141"/>
      <c r="N19" s="49">
        <f t="shared" ref="N19:N25" si="4">+C19*$D$6-D19</f>
        <v>0</v>
      </c>
      <c r="O19" s="49">
        <f>(SUM(C14:C17)-C18-C19)</f>
        <v>0</v>
      </c>
      <c r="P19" s="49">
        <f>(SUM(D14:D17)-D18-D19)</f>
        <v>0</v>
      </c>
      <c r="Q19" s="49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1.25" customHeight="1" x14ac:dyDescent="0.2">
      <c r="A20" s="73">
        <v>12</v>
      </c>
      <c r="B20" s="97" t="s">
        <v>187</v>
      </c>
      <c r="C20" s="43">
        <v>337554.26</v>
      </c>
      <c r="D20" s="63">
        <f t="shared" ref="D20:D33" si="5">C20*$D$6</f>
        <v>2667877.9842857798</v>
      </c>
      <c r="E20" s="43">
        <v>119663.99</v>
      </c>
      <c r="F20" s="47">
        <f t="shared" si="2"/>
        <v>2787541.97428578</v>
      </c>
      <c r="G20" s="228"/>
      <c r="H20" s="420" t="s">
        <v>316</v>
      </c>
      <c r="I20" s="421"/>
      <c r="J20" s="264">
        <f>J15+J17-J18+J16-J19</f>
        <v>452890.64938912576</v>
      </c>
      <c r="L20" s="49">
        <f t="shared" si="1"/>
        <v>0</v>
      </c>
      <c r="M20" s="141"/>
      <c r="N20" s="49">
        <f t="shared" si="4"/>
        <v>0</v>
      </c>
      <c r="O20" s="49"/>
      <c r="P20" s="49"/>
      <c r="Q20" s="49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2.75" customHeight="1" x14ac:dyDescent="0.2">
      <c r="A21" s="73">
        <v>13</v>
      </c>
      <c r="B21" s="97" t="s">
        <v>188</v>
      </c>
      <c r="C21" s="43">
        <v>0</v>
      </c>
      <c r="D21" s="43">
        <f t="shared" si="5"/>
        <v>0</v>
      </c>
      <c r="E21" s="43">
        <v>0</v>
      </c>
      <c r="F21" s="47">
        <f t="shared" si="2"/>
        <v>0</v>
      </c>
      <c r="G21" s="228"/>
      <c r="H21" s="265"/>
      <c r="I21" s="265"/>
      <c r="J21" s="266"/>
      <c r="L21" s="49">
        <f t="shared" si="1"/>
        <v>0</v>
      </c>
      <c r="M21" s="141"/>
      <c r="N21" s="49">
        <f t="shared" si="4"/>
        <v>0</v>
      </c>
      <c r="O21" s="49"/>
      <c r="P21" s="49"/>
      <c r="Q21" s="49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2.75" x14ac:dyDescent="0.2">
      <c r="A22" s="73">
        <v>14</v>
      </c>
      <c r="B22" s="97" t="s">
        <v>189</v>
      </c>
      <c r="C22" s="43">
        <v>12042.35</v>
      </c>
      <c r="D22" s="43">
        <f t="shared" si="5"/>
        <v>95177.351469550005</v>
      </c>
      <c r="E22" s="43">
        <v>0</v>
      </c>
      <c r="F22" s="47">
        <f t="shared" si="2"/>
        <v>95177.351469550005</v>
      </c>
      <c r="G22" s="228"/>
      <c r="H22" s="267" t="s">
        <v>317</v>
      </c>
      <c r="I22" s="267"/>
      <c r="J22" s="267"/>
      <c r="L22" s="49">
        <f t="shared" si="1"/>
        <v>0</v>
      </c>
      <c r="M22" s="141"/>
      <c r="N22" s="49">
        <f t="shared" si="4"/>
        <v>0</v>
      </c>
      <c r="O22" s="49"/>
      <c r="P22" s="49"/>
      <c r="Q22" s="49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12.75" x14ac:dyDescent="0.2">
      <c r="A23" s="73">
        <v>15</v>
      </c>
      <c r="B23" s="97" t="s">
        <v>190</v>
      </c>
      <c r="C23" s="43">
        <v>0</v>
      </c>
      <c r="D23" s="43">
        <f t="shared" si="5"/>
        <v>0</v>
      </c>
      <c r="E23" s="43">
        <v>0</v>
      </c>
      <c r="F23" s="47">
        <f t="shared" si="2"/>
        <v>0</v>
      </c>
      <c r="G23" s="228"/>
      <c r="H23" s="418" t="s">
        <v>318</v>
      </c>
      <c r="I23" s="419"/>
      <c r="J23" s="263">
        <v>547099.53998194006</v>
      </c>
      <c r="L23" s="49">
        <f t="shared" si="1"/>
        <v>0</v>
      </c>
      <c r="M23" s="141"/>
      <c r="N23" s="49">
        <f t="shared" si="4"/>
        <v>0</v>
      </c>
      <c r="O23" s="49"/>
      <c r="P23" s="49"/>
      <c r="Q23" s="49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1.25" customHeight="1" x14ac:dyDescent="0.2">
      <c r="A24" s="73">
        <v>16</v>
      </c>
      <c r="B24" s="97" t="s">
        <v>191</v>
      </c>
      <c r="C24" s="43">
        <v>11780.74</v>
      </c>
      <c r="D24" s="43">
        <f t="shared" si="5"/>
        <v>93109.702969219987</v>
      </c>
      <c r="E24" s="43">
        <v>0</v>
      </c>
      <c r="F24" s="47">
        <f t="shared" si="2"/>
        <v>93109.702969219987</v>
      </c>
      <c r="G24" s="228"/>
      <c r="H24" s="418" t="s">
        <v>319</v>
      </c>
      <c r="I24" s="419"/>
      <c r="J24" s="268">
        <f>F26</f>
        <v>0</v>
      </c>
      <c r="L24" s="49">
        <f t="shared" si="1"/>
        <v>0</v>
      </c>
      <c r="M24" s="141"/>
      <c r="N24" s="49">
        <f t="shared" si="4"/>
        <v>0</v>
      </c>
      <c r="O24" s="49"/>
      <c r="P24" s="49"/>
      <c r="Q24" s="49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11.25" customHeight="1" x14ac:dyDescent="0.2">
      <c r="A25" s="73">
        <v>17</v>
      </c>
      <c r="B25" s="97" t="s">
        <v>192</v>
      </c>
      <c r="C25" s="43">
        <v>70480.160000000003</v>
      </c>
      <c r="D25" s="43">
        <f t="shared" si="5"/>
        <v>557043.68000847998</v>
      </c>
      <c r="E25" s="43">
        <v>10657.29</v>
      </c>
      <c r="F25" s="47">
        <f t="shared" si="2"/>
        <v>567700.97000848001</v>
      </c>
      <c r="G25" s="228"/>
      <c r="H25" s="418" t="s">
        <v>320</v>
      </c>
      <c r="I25" s="419"/>
      <c r="J25" s="268">
        <v>0</v>
      </c>
      <c r="L25" s="49">
        <f t="shared" si="1"/>
        <v>0</v>
      </c>
      <c r="M25" s="93"/>
      <c r="N25" s="49">
        <f t="shared" si="4"/>
        <v>0</v>
      </c>
      <c r="O25" s="49"/>
      <c r="P25" s="49"/>
      <c r="Q25" s="49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11.25" customHeight="1" x14ac:dyDescent="0.2">
      <c r="A26" s="73">
        <v>18</v>
      </c>
      <c r="B26" s="97" t="s">
        <v>193</v>
      </c>
      <c r="C26" s="43">
        <v>0</v>
      </c>
      <c r="D26" s="43">
        <f t="shared" si="5"/>
        <v>0</v>
      </c>
      <c r="E26" s="43">
        <v>0</v>
      </c>
      <c r="F26" s="47">
        <f t="shared" si="2"/>
        <v>0</v>
      </c>
      <c r="G26" s="228"/>
      <c r="H26" s="418" t="s">
        <v>321</v>
      </c>
      <c r="I26" s="419"/>
      <c r="J26" s="263">
        <v>0</v>
      </c>
      <c r="K26" s="93"/>
      <c r="L26" s="49">
        <f t="shared" si="1"/>
        <v>0</v>
      </c>
      <c r="M26" s="49">
        <f t="shared" ref="M26:M34" si="6">+C26*$D$6-D26</f>
        <v>0</v>
      </c>
      <c r="N26" s="49"/>
      <c r="O26" s="49"/>
      <c r="P26" s="49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2" ht="11.25" customHeight="1" x14ac:dyDescent="0.2">
      <c r="A27" s="73">
        <v>19</v>
      </c>
      <c r="B27" s="97" t="s">
        <v>194</v>
      </c>
      <c r="C27" s="43">
        <v>23403.42</v>
      </c>
      <c r="D27" s="43">
        <f t="shared" si="5"/>
        <v>184970.17035125996</v>
      </c>
      <c r="E27" s="43">
        <v>2689.14</v>
      </c>
      <c r="F27" s="47">
        <f t="shared" si="2"/>
        <v>187659.31035125998</v>
      </c>
      <c r="G27" s="228"/>
      <c r="H27" s="420" t="s">
        <v>322</v>
      </c>
      <c r="I27" s="421"/>
      <c r="J27" s="264">
        <f>J23+J24-J25+J26</f>
        <v>547099.53998194006</v>
      </c>
      <c r="K27" s="93"/>
      <c r="L27" s="49">
        <f t="shared" si="1"/>
        <v>0</v>
      </c>
      <c r="M27" s="49">
        <f t="shared" si="6"/>
        <v>0</v>
      </c>
      <c r="N27" s="49"/>
      <c r="O27" s="49"/>
      <c r="P27" s="49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2" ht="11.25" customHeight="1" x14ac:dyDescent="0.2">
      <c r="A28" s="73">
        <v>20</v>
      </c>
      <c r="B28" s="97" t="s">
        <v>195</v>
      </c>
      <c r="C28" s="43">
        <v>0</v>
      </c>
      <c r="D28" s="43">
        <f t="shared" si="5"/>
        <v>0</v>
      </c>
      <c r="E28" s="43">
        <v>0</v>
      </c>
      <c r="F28" s="47">
        <f t="shared" si="2"/>
        <v>0</v>
      </c>
      <c r="G28" s="228"/>
      <c r="K28" s="93"/>
      <c r="L28" s="49">
        <f t="shared" si="1"/>
        <v>0</v>
      </c>
      <c r="M28" s="49">
        <f t="shared" si="6"/>
        <v>0</v>
      </c>
      <c r="N28" s="49"/>
      <c r="O28" s="49"/>
      <c r="P28" s="49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2" ht="11.25" customHeight="1" x14ac:dyDescent="0.2">
      <c r="A29" s="73">
        <v>21</v>
      </c>
      <c r="B29" s="175" t="s">
        <v>196</v>
      </c>
      <c r="C29" s="43">
        <v>0</v>
      </c>
      <c r="D29" s="63">
        <f t="shared" si="5"/>
        <v>0</v>
      </c>
      <c r="E29" s="63">
        <v>0</v>
      </c>
      <c r="F29" s="47">
        <f t="shared" si="2"/>
        <v>0</v>
      </c>
      <c r="G29" s="228"/>
      <c r="H29" s="372"/>
      <c r="I29" s="367"/>
      <c r="J29" s="367"/>
      <c r="K29" s="365"/>
      <c r="L29" s="49">
        <f t="shared" si="1"/>
        <v>0</v>
      </c>
      <c r="M29" s="49">
        <f t="shared" si="6"/>
        <v>0</v>
      </c>
      <c r="N29" s="49"/>
      <c r="O29" s="49"/>
      <c r="P29" s="49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2" ht="11.25" customHeight="1" x14ac:dyDescent="0.2">
      <c r="A30" s="73">
        <v>22</v>
      </c>
      <c r="B30" s="97" t="s">
        <v>197</v>
      </c>
      <c r="C30" s="43">
        <v>25504.418000000001</v>
      </c>
      <c r="D30" s="43">
        <f t="shared" si="5"/>
        <v>201575.51939715401</v>
      </c>
      <c r="E30" s="63">
        <v>9347.0400000000009</v>
      </c>
      <c r="F30" s="47">
        <f t="shared" si="2"/>
        <v>210922.55939715402</v>
      </c>
      <c r="G30" s="228"/>
      <c r="H30" s="364"/>
      <c r="I30" s="364"/>
      <c r="J30" s="373"/>
      <c r="K30" s="365"/>
      <c r="L30" s="49">
        <f t="shared" si="1"/>
        <v>0</v>
      </c>
      <c r="M30" s="49">
        <f t="shared" si="6"/>
        <v>0</v>
      </c>
      <c r="N30" s="49"/>
      <c r="O30" s="49"/>
      <c r="P30" s="49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2" ht="12.75" customHeight="1" x14ac:dyDescent="0.2">
      <c r="A31" s="307">
        <v>23</v>
      </c>
      <c r="B31" s="175" t="s">
        <v>337</v>
      </c>
      <c r="C31" s="43">
        <v>434058.91</v>
      </c>
      <c r="D31" s="63">
        <f t="shared" si="5"/>
        <v>3430607.6003072294</v>
      </c>
      <c r="E31" s="43">
        <v>460</v>
      </c>
      <c r="F31" s="309">
        <f t="shared" si="2"/>
        <v>3431067.6003072294</v>
      </c>
      <c r="G31" s="228"/>
      <c r="H31" s="364"/>
      <c r="I31" s="364"/>
      <c r="J31" s="373"/>
      <c r="K31" s="365"/>
      <c r="L31" s="49">
        <f t="shared" si="1"/>
        <v>0</v>
      </c>
      <c r="M31" s="49">
        <f t="shared" si="6"/>
        <v>0</v>
      </c>
      <c r="N31" s="49"/>
      <c r="O31" s="49"/>
      <c r="P31" s="49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2" ht="11.25" customHeight="1" x14ac:dyDescent="0.2">
      <c r="A32" s="307">
        <v>24</v>
      </c>
      <c r="B32" s="310" t="s">
        <v>284</v>
      </c>
      <c r="C32" s="63">
        <f>D32/$D$6</f>
        <v>12056.352377215675</v>
      </c>
      <c r="D32" s="63">
        <v>95288.020000000077</v>
      </c>
      <c r="E32" s="63">
        <v>0</v>
      </c>
      <c r="F32" s="309">
        <f>+D32+E32</f>
        <v>95288.020000000077</v>
      </c>
      <c r="G32" s="228"/>
      <c r="H32" s="390" t="s">
        <v>833</v>
      </c>
      <c r="I32" s="391">
        <v>1429385.27</v>
      </c>
      <c r="J32" s="391">
        <f>+F34-F26</f>
        <v>2591985.262806376</v>
      </c>
      <c r="K32" s="392"/>
      <c r="L32" s="49">
        <f t="shared" si="1"/>
        <v>0</v>
      </c>
      <c r="M32" s="102">
        <f t="shared" si="6"/>
        <v>0</v>
      </c>
      <c r="N32" s="92"/>
      <c r="O32" s="92"/>
      <c r="P32" s="10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ht="11.25" customHeight="1" x14ac:dyDescent="0.2">
      <c r="A33" s="106">
        <v>25</v>
      </c>
      <c r="B33" s="93" t="s">
        <v>325</v>
      </c>
      <c r="C33" s="43">
        <v>82346.464938999998</v>
      </c>
      <c r="D33" s="43">
        <f t="shared" si="5"/>
        <v>650829.65000802826</v>
      </c>
      <c r="E33" s="43">
        <v>20726.7</v>
      </c>
      <c r="F33" s="47">
        <f>+D33+E33</f>
        <v>671556.35000802821</v>
      </c>
      <c r="G33" s="228"/>
      <c r="H33" s="390" t="s">
        <v>834</v>
      </c>
      <c r="I33" s="391">
        <v>210922.56000000003</v>
      </c>
      <c r="J33" s="393">
        <f>+F30</f>
        <v>210922.55939715402</v>
      </c>
      <c r="K33" s="392"/>
      <c r="L33" s="102"/>
      <c r="M33" s="102"/>
      <c r="N33" s="92"/>
      <c r="O33" s="92"/>
      <c r="P33" s="10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ht="13.5" customHeight="1" x14ac:dyDescent="0.2">
      <c r="A34" s="191">
        <v>25</v>
      </c>
      <c r="B34" s="189" t="s">
        <v>164</v>
      </c>
      <c r="C34" s="190">
        <f>SUM(C19:C30)-C31-C32-C33</f>
        <v>288993.25060594594</v>
      </c>
      <c r="D34" s="190">
        <f>SUM(D19:D30)-D31-D32-D33</f>
        <v>2284073.4728063764</v>
      </c>
      <c r="E34" s="190">
        <f>SUM(E19:E30)-E31-E32-E33</f>
        <v>307911.78999999998</v>
      </c>
      <c r="F34" s="190">
        <f>SUM(F19:F30)-F31-F32-F33</f>
        <v>2591985.262806376</v>
      </c>
      <c r="G34" s="228"/>
      <c r="H34" s="390" t="s">
        <v>835</v>
      </c>
      <c r="I34" s="394">
        <f>+I32-I33</f>
        <v>1218462.71</v>
      </c>
      <c r="J34" s="391">
        <f>+J32-J33</f>
        <v>2381062.703409222</v>
      </c>
      <c r="K34" s="392"/>
      <c r="L34" s="49">
        <f t="shared" si="1"/>
        <v>0</v>
      </c>
      <c r="M34" s="49">
        <f t="shared" si="6"/>
        <v>0</v>
      </c>
      <c r="N34" s="49">
        <f>SUM(C19:C30)-C32-C31-C34-C33</f>
        <v>0</v>
      </c>
      <c r="O34" s="49">
        <f>SUM(D19:D30)-D32-D31-D34-D33</f>
        <v>0</v>
      </c>
      <c r="P34" s="49">
        <f>SUM(E19:E30)-E32-E31-E34-E33</f>
        <v>0</v>
      </c>
      <c r="Q34" s="49">
        <f>SUM(F19:F30)-F32-F34-F31-F33</f>
        <v>0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4.25" customHeight="1" x14ac:dyDescent="0.2">
      <c r="A35" s="279"/>
      <c r="B35" s="280" t="s">
        <v>199</v>
      </c>
      <c r="C35" s="281" t="s">
        <v>177</v>
      </c>
      <c r="D35" s="281" t="s">
        <v>177</v>
      </c>
      <c r="E35" s="281" t="s">
        <v>177</v>
      </c>
      <c r="F35" s="282" t="s">
        <v>177</v>
      </c>
      <c r="G35" s="228"/>
      <c r="H35" s="390" t="s">
        <v>836</v>
      </c>
      <c r="I35" s="391"/>
      <c r="J35" s="395">
        <f>+F33</f>
        <v>671556.35000802821</v>
      </c>
      <c r="K35" s="392"/>
      <c r="L35" s="49"/>
      <c r="M35" s="49"/>
      <c r="N35" s="49"/>
      <c r="O35" s="49"/>
      <c r="P35" s="49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ht="11.25" customHeight="1" x14ac:dyDescent="0.2">
      <c r="A36" s="73">
        <v>26</v>
      </c>
      <c r="B36" s="186" t="s">
        <v>200</v>
      </c>
      <c r="C36" s="43">
        <f>C24</f>
        <v>11780.74</v>
      </c>
      <c r="D36" s="43">
        <f>C36*$D$6</f>
        <v>93109.702969219987</v>
      </c>
      <c r="E36" s="134">
        <f>+E24</f>
        <v>0</v>
      </c>
      <c r="F36" s="47">
        <f t="shared" ref="F36:F51" si="7">+D36+E36</f>
        <v>93109.702969219987</v>
      </c>
      <c r="G36" s="228"/>
      <c r="H36" s="390" t="s">
        <v>837</v>
      </c>
      <c r="I36" s="395">
        <v>1890019.0599999996</v>
      </c>
      <c r="J36" s="395">
        <f>+J34+J35</f>
        <v>3052619.05341725</v>
      </c>
      <c r="K36" s="392"/>
      <c r="L36" s="49">
        <f t="shared" si="1"/>
        <v>0</v>
      </c>
      <c r="M36" s="49">
        <f>+C36*$D$6-D36</f>
        <v>0</v>
      </c>
      <c r="N36" s="49"/>
      <c r="O36" s="49"/>
      <c r="P36" s="49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ht="11.25" customHeight="1" x14ac:dyDescent="0.2">
      <c r="A37" s="73">
        <v>27</v>
      </c>
      <c r="B37" s="186" t="s">
        <v>201</v>
      </c>
      <c r="C37" s="43">
        <f>C42</f>
        <v>1797.1537610995967</v>
      </c>
      <c r="D37" s="43">
        <f>+C37*D6</f>
        <v>14203.9</v>
      </c>
      <c r="E37" s="134">
        <v>0</v>
      </c>
      <c r="F37" s="47">
        <f t="shared" si="7"/>
        <v>14203.9</v>
      </c>
      <c r="G37" s="228"/>
      <c r="H37" s="390" t="s">
        <v>838</v>
      </c>
      <c r="I37" s="396">
        <f>+I36-I34</f>
        <v>671556.34999999963</v>
      </c>
      <c r="J37" s="395">
        <f>+I36-J36+F26</f>
        <v>-1162599.9934172505</v>
      </c>
      <c r="K37" s="392"/>
      <c r="L37" s="49">
        <f t="shared" si="1"/>
        <v>0</v>
      </c>
      <c r="M37" s="49">
        <f>+C37*$D$6-D37</f>
        <v>0</v>
      </c>
      <c r="N37" s="49"/>
      <c r="O37" s="49"/>
      <c r="P37" s="49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ht="11.25" customHeight="1" x14ac:dyDescent="0.2">
      <c r="A38" s="73">
        <v>28</v>
      </c>
      <c r="B38" s="186" t="s">
        <v>202</v>
      </c>
      <c r="C38" s="43">
        <v>0</v>
      </c>
      <c r="D38" s="43">
        <f>C38*$D$6</f>
        <v>0</v>
      </c>
      <c r="E38" s="134">
        <v>0</v>
      </c>
      <c r="F38" s="47">
        <f t="shared" si="7"/>
        <v>0</v>
      </c>
      <c r="G38" s="228"/>
      <c r="H38" s="387"/>
      <c r="I38" s="387"/>
      <c r="J38" s="397"/>
      <c r="K38" s="398"/>
      <c r="L38" s="49">
        <f t="shared" si="1"/>
        <v>0</v>
      </c>
      <c r="M38" s="49">
        <f>+C38*$D$6-D38</f>
        <v>0</v>
      </c>
      <c r="N38" s="49"/>
      <c r="O38" s="49"/>
      <c r="P38" s="49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1.25" customHeight="1" x14ac:dyDescent="0.2">
      <c r="A39" s="73">
        <v>29</v>
      </c>
      <c r="B39" s="186" t="s">
        <v>203</v>
      </c>
      <c r="C39" s="43">
        <f>D39/$D$6</f>
        <v>1797.1537610995967</v>
      </c>
      <c r="D39" s="43">
        <f>D37</f>
        <v>14203.9</v>
      </c>
      <c r="E39" s="134">
        <v>0</v>
      </c>
      <c r="F39" s="47">
        <f t="shared" si="7"/>
        <v>14203.9</v>
      </c>
      <c r="G39" s="228"/>
      <c r="H39" s="364"/>
      <c r="I39" s="364"/>
      <c r="J39" s="366"/>
      <c r="K39" s="398"/>
      <c r="L39" s="49">
        <f t="shared" si="1"/>
        <v>0</v>
      </c>
      <c r="M39" s="49">
        <f>+C39*$D$6-D39</f>
        <v>0</v>
      </c>
      <c r="N39" s="49"/>
      <c r="O39" s="49"/>
      <c r="P39" s="49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1.25" customHeight="1" x14ac:dyDescent="0.2">
      <c r="A40" s="73">
        <v>30</v>
      </c>
      <c r="B40" s="186" t="s">
        <v>204</v>
      </c>
      <c r="C40" s="43">
        <f>C36-C37</f>
        <v>9983.5862389004033</v>
      </c>
      <c r="D40" s="43">
        <f t="shared" ref="D40:F40" si="8">+D36-D37</f>
        <v>78905.802969219993</v>
      </c>
      <c r="E40" s="134">
        <f t="shared" si="8"/>
        <v>0</v>
      </c>
      <c r="F40" s="47">
        <f t="shared" si="8"/>
        <v>78905.802969219993</v>
      </c>
      <c r="G40" s="228"/>
      <c r="H40" s="364"/>
      <c r="I40" s="364"/>
      <c r="J40" s="366"/>
      <c r="K40" s="367"/>
      <c r="L40" s="49">
        <f t="shared" si="1"/>
        <v>0</v>
      </c>
      <c r="M40" s="49">
        <f>+C40*$D$6-D40</f>
        <v>0</v>
      </c>
      <c r="N40" s="49"/>
      <c r="O40" s="49"/>
      <c r="P40" s="49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ht="13.5" customHeight="1" x14ac:dyDescent="0.2">
      <c r="A41" s="279"/>
      <c r="B41" s="276" t="s">
        <v>205</v>
      </c>
      <c r="C41" s="277" t="s">
        <v>177</v>
      </c>
      <c r="D41" s="277" t="s">
        <v>177</v>
      </c>
      <c r="E41" s="277" t="s">
        <v>177</v>
      </c>
      <c r="F41" s="278" t="s">
        <v>177</v>
      </c>
      <c r="G41" s="228"/>
      <c r="H41" s="364"/>
      <c r="I41" s="364"/>
      <c r="J41" s="366"/>
      <c r="K41" s="367"/>
      <c r="L41" s="49"/>
      <c r="M41" s="49"/>
      <c r="N41" s="49"/>
      <c r="O41" s="49"/>
      <c r="P41" s="49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ht="12.75" x14ac:dyDescent="0.2">
      <c r="A42" s="73">
        <v>31</v>
      </c>
      <c r="B42" s="186" t="s">
        <v>206</v>
      </c>
      <c r="C42" s="43">
        <f>+D42/$D$6</f>
        <v>1797.1537610995967</v>
      </c>
      <c r="D42" s="43">
        <v>14203.9</v>
      </c>
      <c r="E42" s="54">
        <v>0</v>
      </c>
      <c r="F42" s="47">
        <f t="shared" si="7"/>
        <v>14203.9</v>
      </c>
      <c r="G42" s="228"/>
      <c r="H42" s="364"/>
      <c r="I42" s="364"/>
      <c r="J42" s="368"/>
      <c r="K42" s="367"/>
      <c r="L42" s="49">
        <f t="shared" si="1"/>
        <v>0</v>
      </c>
      <c r="M42" s="49">
        <f t="shared" ref="M42:M52" si="9">+C42*$D$6-D42</f>
        <v>0</v>
      </c>
      <c r="N42" s="49"/>
      <c r="O42" s="49"/>
      <c r="P42" s="49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ht="12.75" x14ac:dyDescent="0.2">
      <c r="A43" s="73">
        <v>32</v>
      </c>
      <c r="B43" s="186" t="s">
        <v>207</v>
      </c>
      <c r="C43" s="43">
        <f t="shared" ref="C43:C51" si="10">+D43/$D$6</f>
        <v>6924.8248224564322</v>
      </c>
      <c r="D43" s="43">
        <f>53771.47+959.25</f>
        <v>54730.720000000001</v>
      </c>
      <c r="E43" s="54">
        <v>11462.47</v>
      </c>
      <c r="F43" s="47">
        <f t="shared" si="7"/>
        <v>66193.19</v>
      </c>
      <c r="G43" s="228"/>
      <c r="H43" s="364"/>
      <c r="I43" s="364"/>
      <c r="J43" s="369"/>
      <c r="K43" s="367"/>
      <c r="L43" s="49">
        <f t="shared" si="1"/>
        <v>0</v>
      </c>
      <c r="M43" s="49">
        <f t="shared" si="9"/>
        <v>0</v>
      </c>
      <c r="N43" s="49"/>
      <c r="O43" s="49"/>
      <c r="P43" s="49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1.25" customHeight="1" x14ac:dyDescent="0.2">
      <c r="A44" s="73">
        <v>33</v>
      </c>
      <c r="B44" s="186" t="s">
        <v>208</v>
      </c>
      <c r="C44" s="43">
        <f t="shared" si="10"/>
        <v>4148.0863100430915</v>
      </c>
      <c r="D44" s="43">
        <v>32784.620000000003</v>
      </c>
      <c r="E44" s="54">
        <v>3411.41</v>
      </c>
      <c r="F44" s="47">
        <f t="shared" si="7"/>
        <v>36196.03</v>
      </c>
      <c r="G44" s="228"/>
      <c r="H44" s="364"/>
      <c r="I44" s="364"/>
      <c r="J44" s="368"/>
      <c r="K44" s="367"/>
      <c r="L44" s="49">
        <f t="shared" si="1"/>
        <v>0</v>
      </c>
      <c r="M44" s="49">
        <f t="shared" si="9"/>
        <v>0</v>
      </c>
      <c r="N44" s="49"/>
      <c r="O44" s="49"/>
      <c r="P44" s="49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2.75" x14ac:dyDescent="0.2">
      <c r="A45" s="73">
        <v>34</v>
      </c>
      <c r="B45" s="186" t="s">
        <v>209</v>
      </c>
      <c r="C45" s="43">
        <f t="shared" si="10"/>
        <v>11118.600710338755</v>
      </c>
      <c r="D45" s="43">
        <v>87876.45</v>
      </c>
      <c r="E45" s="54">
        <v>14910.09</v>
      </c>
      <c r="F45" s="47">
        <f t="shared" si="7"/>
        <v>102786.54</v>
      </c>
      <c r="G45" s="228"/>
      <c r="H45" s="364"/>
      <c r="I45" s="364"/>
      <c r="J45" s="370"/>
      <c r="K45" s="367"/>
      <c r="L45" s="49">
        <f t="shared" si="1"/>
        <v>0</v>
      </c>
      <c r="M45" s="49">
        <f t="shared" si="9"/>
        <v>0</v>
      </c>
      <c r="N45" s="49"/>
      <c r="O45" s="49"/>
      <c r="P45" s="49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3.5" customHeight="1" x14ac:dyDescent="0.2">
      <c r="A46" s="73">
        <v>35</v>
      </c>
      <c r="B46" s="186" t="s">
        <v>79</v>
      </c>
      <c r="C46" s="43">
        <f t="shared" si="10"/>
        <v>24421.107823278973</v>
      </c>
      <c r="D46" s="43">
        <v>193013.52</v>
      </c>
      <c r="E46" s="43">
        <v>0</v>
      </c>
      <c r="F46" s="47">
        <f>+D46+E46</f>
        <v>193013.52</v>
      </c>
      <c r="G46" s="228"/>
      <c r="H46" s="364"/>
      <c r="I46" s="364"/>
      <c r="J46" s="370"/>
      <c r="K46" s="367"/>
      <c r="L46" s="49">
        <f t="shared" si="1"/>
        <v>0</v>
      </c>
      <c r="M46" s="49">
        <f t="shared" si="9"/>
        <v>0</v>
      </c>
      <c r="N46" s="49"/>
      <c r="O46" s="49"/>
      <c r="P46" s="49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ht="11.25" customHeight="1" x14ac:dyDescent="0.2">
      <c r="A47" s="73">
        <v>36</v>
      </c>
      <c r="B47" s="186" t="s">
        <v>210</v>
      </c>
      <c r="C47" s="43">
        <f t="shared" si="10"/>
        <v>11911.576983161876</v>
      </c>
      <c r="D47" s="43">
        <v>94143.78</v>
      </c>
      <c r="E47" s="54">
        <v>0</v>
      </c>
      <c r="F47" s="47">
        <f t="shared" si="7"/>
        <v>94143.78</v>
      </c>
      <c r="G47" s="228"/>
      <c r="H47" s="364"/>
      <c r="I47" s="364"/>
      <c r="J47" s="370"/>
      <c r="K47" s="367"/>
      <c r="L47" s="49">
        <f t="shared" si="1"/>
        <v>0</v>
      </c>
      <c r="M47" s="49">
        <f t="shared" si="9"/>
        <v>0</v>
      </c>
      <c r="N47" s="49"/>
      <c r="O47" s="49"/>
      <c r="P47" s="49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ht="11.25" customHeight="1" x14ac:dyDescent="0.2">
      <c r="A48" s="73">
        <v>37</v>
      </c>
      <c r="B48" s="186" t="s">
        <v>340</v>
      </c>
      <c r="C48" s="43">
        <f t="shared" si="10"/>
        <v>31788.031281627394</v>
      </c>
      <c r="D48" s="43">
        <v>251238.39</v>
      </c>
      <c r="E48" s="54">
        <v>0</v>
      </c>
      <c r="F48" s="47">
        <f t="shared" si="7"/>
        <v>251238.39</v>
      </c>
      <c r="G48" s="228"/>
      <c r="H48" s="364"/>
      <c r="I48" s="364"/>
      <c r="J48" s="374"/>
      <c r="K48" s="367"/>
      <c r="L48" s="49">
        <f t="shared" si="1"/>
        <v>0</v>
      </c>
      <c r="M48" s="49">
        <f t="shared" si="9"/>
        <v>0</v>
      </c>
      <c r="N48" s="49"/>
      <c r="O48" s="49"/>
      <c r="P48" s="49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2" ht="11.25" customHeight="1" x14ac:dyDescent="0.2">
      <c r="A49" s="73">
        <v>38</v>
      </c>
      <c r="B49" s="186" t="s">
        <v>820</v>
      </c>
      <c r="C49" s="43">
        <f t="shared" si="10"/>
        <v>0</v>
      </c>
      <c r="D49" s="54">
        <v>0</v>
      </c>
      <c r="E49" s="54">
        <v>0</v>
      </c>
      <c r="F49" s="47">
        <f t="shared" si="7"/>
        <v>0</v>
      </c>
      <c r="G49" s="228"/>
      <c r="H49" s="375"/>
      <c r="I49" s="375"/>
      <c r="J49" s="374"/>
      <c r="K49" s="367"/>
      <c r="L49" s="102">
        <f t="shared" si="1"/>
        <v>0</v>
      </c>
      <c r="M49" s="102">
        <f t="shared" si="9"/>
        <v>0</v>
      </c>
      <c r="N49" s="102"/>
      <c r="O49" s="102"/>
      <c r="P49" s="10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</row>
    <row r="50" spans="1:32" ht="11.25" customHeight="1" x14ac:dyDescent="0.2">
      <c r="A50" s="73"/>
      <c r="B50" s="186" t="s">
        <v>841</v>
      </c>
      <c r="C50" s="43">
        <f t="shared" si="10"/>
        <v>33477.581538328399</v>
      </c>
      <c r="D50" s="54">
        <v>264591.84000000003</v>
      </c>
      <c r="E50" s="54">
        <v>0</v>
      </c>
      <c r="F50" s="47">
        <f t="shared" si="7"/>
        <v>264591.84000000003</v>
      </c>
      <c r="G50" s="228"/>
      <c r="H50" s="375"/>
      <c r="I50" s="375"/>
      <c r="J50" s="374"/>
      <c r="K50" s="367"/>
      <c r="L50" s="102">
        <f t="shared" si="1"/>
        <v>0</v>
      </c>
      <c r="M50" s="102"/>
      <c r="N50" s="102"/>
      <c r="O50" s="102"/>
      <c r="P50" s="10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</row>
    <row r="51" spans="1:32" ht="11.25" customHeight="1" x14ac:dyDescent="0.2">
      <c r="A51" s="73">
        <v>39</v>
      </c>
      <c r="B51" s="186" t="s">
        <v>888</v>
      </c>
      <c r="C51" s="43">
        <f t="shared" si="10"/>
        <v>-3773.9178822486565</v>
      </c>
      <c r="D51" s="43">
        <f>257912.54-287739.9</f>
        <v>-29827.360000000015</v>
      </c>
      <c r="E51" s="43">
        <v>0</v>
      </c>
      <c r="F51" s="47">
        <f t="shared" si="7"/>
        <v>-29827.360000000015</v>
      </c>
      <c r="G51" s="228"/>
      <c r="H51" s="364"/>
      <c r="I51" s="364"/>
      <c r="J51" s="366"/>
      <c r="K51" s="367"/>
      <c r="L51" s="49">
        <f t="shared" si="1"/>
        <v>0</v>
      </c>
      <c r="M51" s="49">
        <f t="shared" si="9"/>
        <v>0</v>
      </c>
      <c r="N51" s="49"/>
      <c r="O51" s="49"/>
      <c r="P51" s="49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2" ht="11.25" customHeight="1" x14ac:dyDescent="0.2">
      <c r="A52" s="191">
        <v>40</v>
      </c>
      <c r="B52" s="189" t="s">
        <v>80</v>
      </c>
      <c r="C52" s="190">
        <f>SUM(C42:C51)</f>
        <v>121813.04534808586</v>
      </c>
      <c r="D52" s="190">
        <f>SUM(D42:D51)</f>
        <v>962755.86</v>
      </c>
      <c r="E52" s="190">
        <f>SUM(E42:E51)</f>
        <v>29783.97</v>
      </c>
      <c r="F52" s="190">
        <f>SUM(F42:F51)</f>
        <v>992539.83</v>
      </c>
      <c r="G52" s="228"/>
      <c r="H52" s="364"/>
      <c r="I52" s="364"/>
      <c r="J52" s="376"/>
      <c r="K52" s="367"/>
      <c r="L52" s="49">
        <f t="shared" si="1"/>
        <v>0</v>
      </c>
      <c r="M52" s="49">
        <f t="shared" si="9"/>
        <v>0</v>
      </c>
      <c r="N52" s="49">
        <f>SUM(C42:C51)-C52</f>
        <v>0</v>
      </c>
      <c r="O52" s="49">
        <f>SUM(D42:D51)-D52</f>
        <v>0</v>
      </c>
      <c r="P52" s="49">
        <f>SUM(E42:E51)-E52</f>
        <v>0</v>
      </c>
      <c r="Q52" s="49">
        <f>SUM(F42:F51)-F52</f>
        <v>0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2" ht="12.75" customHeight="1" x14ac:dyDescent="0.2">
      <c r="A53" s="279"/>
      <c r="B53" s="276" t="s">
        <v>211</v>
      </c>
      <c r="C53" s="277" t="s">
        <v>177</v>
      </c>
      <c r="D53" s="277" t="s">
        <v>177</v>
      </c>
      <c r="E53" s="277" t="s">
        <v>177</v>
      </c>
      <c r="F53" s="278" t="s">
        <v>177</v>
      </c>
      <c r="G53" s="228"/>
      <c r="H53" s="364"/>
      <c r="I53" s="364"/>
      <c r="J53" s="366"/>
      <c r="K53" s="367"/>
      <c r="L53" s="49"/>
      <c r="M53" s="49"/>
      <c r="N53" s="49"/>
      <c r="O53" s="49"/>
      <c r="P53" s="49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2" ht="11.25" customHeight="1" x14ac:dyDescent="0.2">
      <c r="A54" s="199">
        <v>41</v>
      </c>
      <c r="B54" s="186" t="s">
        <v>212</v>
      </c>
      <c r="C54" s="195">
        <f>C25</f>
        <v>70480.160000000003</v>
      </c>
      <c r="D54" s="195">
        <f>C54*$D$6</f>
        <v>557043.68000847998</v>
      </c>
      <c r="E54" s="43">
        <v>0</v>
      </c>
      <c r="F54" s="101">
        <f t="shared" ref="F54:F55" si="11">+D54+E54</f>
        <v>557043.68000847998</v>
      </c>
      <c r="G54" s="228"/>
      <c r="H54" s="364"/>
      <c r="I54" s="364"/>
      <c r="J54" s="366"/>
      <c r="K54" s="367"/>
      <c r="L54" s="49">
        <f t="shared" si="1"/>
        <v>0</v>
      </c>
      <c r="M54" s="49">
        <f>+C54*$D$6-D54</f>
        <v>0</v>
      </c>
      <c r="N54" s="49"/>
      <c r="O54" s="49"/>
      <c r="P54" s="49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2" ht="11.25" customHeight="1" x14ac:dyDescent="0.2">
      <c r="A55" s="199">
        <v>42</v>
      </c>
      <c r="B55" s="186" t="s">
        <v>213</v>
      </c>
      <c r="C55" s="195">
        <f>+C43</f>
        <v>6924.8248224564322</v>
      </c>
      <c r="D55" s="195">
        <f>+C55*D6</f>
        <v>54730.720000000001</v>
      </c>
      <c r="E55" s="43">
        <v>0</v>
      </c>
      <c r="F55" s="101">
        <f t="shared" si="11"/>
        <v>54730.720000000001</v>
      </c>
      <c r="G55" s="228"/>
      <c r="H55" s="364"/>
      <c r="I55" s="364"/>
      <c r="J55" s="366"/>
      <c r="K55" s="93"/>
      <c r="L55" s="49">
        <f t="shared" si="1"/>
        <v>0</v>
      </c>
      <c r="M55" s="49">
        <f>+C55*$D$6-D55</f>
        <v>0</v>
      </c>
      <c r="N55" s="49"/>
      <c r="O55" s="49"/>
      <c r="P55" s="49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2" ht="11.25" customHeight="1" x14ac:dyDescent="0.2">
      <c r="A56" s="191">
        <v>43</v>
      </c>
      <c r="B56" s="189" t="s">
        <v>214</v>
      </c>
      <c r="C56" s="190">
        <f t="shared" ref="C56:F56" si="12">C54-C55</f>
        <v>63555.335177543573</v>
      </c>
      <c r="D56" s="190">
        <f t="shared" si="12"/>
        <v>502312.96000848</v>
      </c>
      <c r="E56" s="190">
        <f t="shared" si="12"/>
        <v>0</v>
      </c>
      <c r="F56" s="190">
        <f t="shared" si="12"/>
        <v>502312.96000848</v>
      </c>
      <c r="G56" s="228"/>
      <c r="H56" s="364"/>
      <c r="I56" s="364"/>
      <c r="J56" s="366"/>
      <c r="K56" s="93"/>
      <c r="L56" s="49">
        <f t="shared" si="1"/>
        <v>0</v>
      </c>
      <c r="M56" s="49">
        <f>+C56*$D$6-D56</f>
        <v>0</v>
      </c>
      <c r="N56" s="49"/>
      <c r="O56" s="49"/>
      <c r="P56" s="49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2" ht="11.25" customHeight="1" x14ac:dyDescent="0.2">
      <c r="A57" s="275"/>
      <c r="B57" s="276" t="s">
        <v>215</v>
      </c>
      <c r="C57" s="277" t="s">
        <v>177</v>
      </c>
      <c r="D57" s="277" t="s">
        <v>177</v>
      </c>
      <c r="E57" s="277" t="s">
        <v>177</v>
      </c>
      <c r="F57" s="278" t="s">
        <v>177</v>
      </c>
      <c r="G57" s="228"/>
      <c r="H57" s="364"/>
      <c r="I57" s="364"/>
      <c r="J57" s="366"/>
      <c r="K57" s="93"/>
      <c r="L57" s="49"/>
      <c r="M57" s="49"/>
      <c r="N57" s="49"/>
      <c r="O57" s="49"/>
      <c r="P57" s="49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2" ht="11.25" customHeight="1" x14ac:dyDescent="0.2">
      <c r="A58" s="200">
        <v>43</v>
      </c>
      <c r="B58" s="186" t="s">
        <v>216</v>
      </c>
      <c r="C58" s="195">
        <f>C34</f>
        <v>288993.25060594594</v>
      </c>
      <c r="D58" s="43">
        <f>C58*$D$6</f>
        <v>2284073.4728063759</v>
      </c>
      <c r="E58" s="43">
        <f>E34</f>
        <v>307911.78999999998</v>
      </c>
      <c r="F58" s="101">
        <f t="shared" ref="F58:F62" si="13">+D58+E58</f>
        <v>2591985.262806376</v>
      </c>
      <c r="G58" s="228"/>
      <c r="H58" s="364"/>
      <c r="I58" s="364"/>
      <c r="J58" s="366"/>
      <c r="K58" s="93"/>
      <c r="L58" s="49">
        <f t="shared" si="1"/>
        <v>0</v>
      </c>
      <c r="M58" s="49">
        <f t="shared" ref="M58:M63" si="14">+C58*$D$6-D58</f>
        <v>0</v>
      </c>
      <c r="N58" s="49"/>
      <c r="O58" s="49"/>
      <c r="P58" s="49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2" ht="11.25" customHeight="1" x14ac:dyDescent="0.2">
      <c r="A59" s="200">
        <v>44</v>
      </c>
      <c r="B59" s="186" t="s">
        <v>217</v>
      </c>
      <c r="C59" s="196">
        <f>C52</f>
        <v>121813.04534808586</v>
      </c>
      <c r="D59" s="43">
        <f t="shared" ref="D59:D61" si="15">C59*$D$6</f>
        <v>962755.86</v>
      </c>
      <c r="E59" s="43">
        <f>+E52</f>
        <v>29783.97</v>
      </c>
      <c r="F59" s="101">
        <f t="shared" si="13"/>
        <v>992539.83</v>
      </c>
      <c r="G59" s="228"/>
      <c r="H59" s="364"/>
      <c r="I59" s="364"/>
      <c r="J59" s="366"/>
      <c r="K59" s="93"/>
      <c r="L59" s="49">
        <f t="shared" si="1"/>
        <v>0</v>
      </c>
      <c r="M59" s="49">
        <f t="shared" si="14"/>
        <v>0</v>
      </c>
      <c r="N59" s="49"/>
      <c r="O59" s="49"/>
      <c r="P59" s="49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2" ht="11.25" customHeight="1" x14ac:dyDescent="0.2">
      <c r="A60" s="200">
        <v>45</v>
      </c>
      <c r="B60" s="186" t="s">
        <v>197</v>
      </c>
      <c r="C60" s="195">
        <f>+C30</f>
        <v>25504.418000000001</v>
      </c>
      <c r="D60" s="43">
        <f t="shared" si="15"/>
        <v>201575.51939715401</v>
      </c>
      <c r="E60" s="195">
        <f>+E30</f>
        <v>9347.0400000000009</v>
      </c>
      <c r="F60" s="101">
        <f t="shared" si="13"/>
        <v>210922.55939715402</v>
      </c>
      <c r="G60" s="228"/>
      <c r="H60" s="387">
        <v>66720</v>
      </c>
      <c r="I60" s="388">
        <f>+G60-H60</f>
        <v>-66720</v>
      </c>
      <c r="J60" s="366"/>
      <c r="K60" s="93"/>
      <c r="L60" s="49">
        <f t="shared" si="1"/>
        <v>0</v>
      </c>
      <c r="M60" s="49">
        <f t="shared" si="14"/>
        <v>0</v>
      </c>
      <c r="N60" s="136"/>
      <c r="O60" s="49"/>
      <c r="P60" s="49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2" ht="11.25" customHeight="1" x14ac:dyDescent="0.2">
      <c r="A61" s="200">
        <v>46</v>
      </c>
      <c r="B61" s="186" t="s">
        <v>193</v>
      </c>
      <c r="C61" s="195">
        <f>C26</f>
        <v>0</v>
      </c>
      <c r="D61" s="43">
        <f t="shared" si="15"/>
        <v>0</v>
      </c>
      <c r="E61" s="43">
        <f>E26</f>
        <v>0</v>
      </c>
      <c r="F61" s="101">
        <f t="shared" si="13"/>
        <v>0</v>
      </c>
      <c r="G61" s="228"/>
      <c r="H61" s="387">
        <v>801891.11</v>
      </c>
      <c r="I61" s="388">
        <f>+G61-H61</f>
        <v>-801891.11</v>
      </c>
      <c r="J61" s="374"/>
      <c r="K61" s="93"/>
      <c r="L61" s="49">
        <f t="shared" si="1"/>
        <v>0</v>
      </c>
      <c r="M61" s="49">
        <f t="shared" si="14"/>
        <v>0</v>
      </c>
      <c r="N61" s="137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2" ht="11.25" customHeight="1" x14ac:dyDescent="0.2">
      <c r="A62" s="201">
        <v>47</v>
      </c>
      <c r="B62" s="186" t="s">
        <v>218</v>
      </c>
      <c r="C62" s="195">
        <f>C33</f>
        <v>82346.464938999998</v>
      </c>
      <c r="D62" s="43">
        <f>D33</f>
        <v>650829.65000802826</v>
      </c>
      <c r="E62" s="43">
        <f>E33</f>
        <v>20726.7</v>
      </c>
      <c r="F62" s="101">
        <f t="shared" si="13"/>
        <v>671556.35000802821</v>
      </c>
      <c r="G62" s="228"/>
      <c r="H62" s="387"/>
      <c r="I62" s="387"/>
      <c r="J62" s="378"/>
      <c r="K62" s="93"/>
      <c r="L62" s="49">
        <f t="shared" si="1"/>
        <v>0</v>
      </c>
      <c r="M62" s="49">
        <f t="shared" si="14"/>
        <v>0</v>
      </c>
      <c r="N62" s="49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2" ht="11.25" customHeight="1" x14ac:dyDescent="0.2">
      <c r="A63" s="191">
        <v>48</v>
      </c>
      <c r="B63" s="197" t="s">
        <v>81</v>
      </c>
      <c r="C63" s="198">
        <f>C58-C59-C60-C61+C62</f>
        <v>224022.25219686006</v>
      </c>
      <c r="D63" s="198">
        <f t="shared" ref="D63:F63" si="16">D58-D59-D60-D61+D62</f>
        <v>1770571.7434172505</v>
      </c>
      <c r="E63" s="198">
        <f t="shared" si="16"/>
        <v>289507.48</v>
      </c>
      <c r="F63" s="198">
        <f t="shared" si="16"/>
        <v>2060079.22341725</v>
      </c>
      <c r="G63" s="228"/>
      <c r="H63" s="389">
        <f>SUM(H60:H62)</f>
        <v>868611.11</v>
      </c>
      <c r="I63" s="389">
        <f>SUM(I60:I62)</f>
        <v>-868611.11</v>
      </c>
      <c r="J63" s="374"/>
      <c r="K63" s="93"/>
      <c r="L63" s="49">
        <f t="shared" si="1"/>
        <v>0</v>
      </c>
      <c r="M63" s="49">
        <f t="shared" si="14"/>
        <v>0</v>
      </c>
      <c r="N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2" ht="48" x14ac:dyDescent="0.2">
      <c r="A64" s="284"/>
      <c r="B64" s="285" t="s">
        <v>219</v>
      </c>
      <c r="C64" s="286" t="s">
        <v>220</v>
      </c>
      <c r="D64" s="285" t="s">
        <v>221</v>
      </c>
      <c r="E64" s="286" t="s">
        <v>222</v>
      </c>
      <c r="F64" s="286" t="s">
        <v>223</v>
      </c>
      <c r="G64" s="287" t="s">
        <v>224</v>
      </c>
      <c r="H64" s="363">
        <f>+H63-F63</f>
        <v>-1191468.1134172501</v>
      </c>
      <c r="I64" s="135"/>
      <c r="J64" s="139"/>
      <c r="K64" s="140"/>
      <c r="L64" s="140"/>
      <c r="M64" s="93"/>
      <c r="N64" s="68">
        <v>0</v>
      </c>
      <c r="O64" s="4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5" customHeight="1" x14ac:dyDescent="0.2">
      <c r="A65" s="73">
        <v>49</v>
      </c>
      <c r="B65" s="202" t="s">
        <v>225</v>
      </c>
      <c r="C65" s="69">
        <v>22</v>
      </c>
      <c r="D65" s="70">
        <f t="shared" ref="D65:D72" si="17">C65/$C$73</f>
        <v>0.11891891891891893</v>
      </c>
      <c r="E65" s="165">
        <v>1230793.17</v>
      </c>
      <c r="F65" s="43">
        <v>910919.13</v>
      </c>
      <c r="G65" s="222">
        <f t="shared" ref="G65:G71" si="18">F65/$F$73</f>
        <v>5.7302779988594552E-2</v>
      </c>
      <c r="H65" s="224"/>
      <c r="I65" s="260"/>
      <c r="J65" s="139"/>
      <c r="K65" s="140"/>
      <c r="L65" s="140"/>
      <c r="M65" s="93"/>
      <c r="N65" s="71">
        <v>0</v>
      </c>
      <c r="O65" s="4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1.25" customHeight="1" x14ac:dyDescent="0.2">
      <c r="A66" s="73">
        <v>50</v>
      </c>
      <c r="B66" s="202" t="s">
        <v>226</v>
      </c>
      <c r="C66" s="69">
        <v>8</v>
      </c>
      <c r="D66" s="70">
        <f t="shared" si="17"/>
        <v>4.3243243243243246E-2</v>
      </c>
      <c r="E66" s="165">
        <v>236789.34</v>
      </c>
      <c r="F66" s="43">
        <v>234209.35</v>
      </c>
      <c r="G66" s="222">
        <f t="shared" si="18"/>
        <v>1.4733302235426474E-2</v>
      </c>
      <c r="H66" s="224"/>
      <c r="I66" s="260"/>
      <c r="J66" s="139"/>
      <c r="K66" s="93"/>
      <c r="L66" s="93"/>
      <c r="M66" s="93"/>
      <c r="N66" s="71"/>
      <c r="O66" s="44"/>
      <c r="P66" s="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1.25" customHeight="1" x14ac:dyDescent="0.2">
      <c r="A67" s="73">
        <v>51</v>
      </c>
      <c r="B67" s="202" t="s">
        <v>227</v>
      </c>
      <c r="C67" s="69">
        <v>2</v>
      </c>
      <c r="D67" s="70">
        <f t="shared" si="17"/>
        <v>1.0810810810810811E-2</v>
      </c>
      <c r="E67" s="165">
        <v>114366.25</v>
      </c>
      <c r="F67" s="43">
        <v>114366.25</v>
      </c>
      <c r="G67" s="222">
        <f t="shared" si="18"/>
        <v>7.1943862479544171E-3</v>
      </c>
      <c r="H67" s="180"/>
      <c r="I67" s="260"/>
      <c r="J67" s="139"/>
      <c r="K67" s="93"/>
      <c r="L67" s="93"/>
      <c r="M67" s="93"/>
      <c r="N67" s="44"/>
      <c r="O67" s="44"/>
      <c r="P67" s="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1.25" customHeight="1" x14ac:dyDescent="0.2">
      <c r="A68" s="73">
        <v>52</v>
      </c>
      <c r="B68" s="202" t="s">
        <v>228</v>
      </c>
      <c r="C68" s="69">
        <v>0</v>
      </c>
      <c r="D68" s="70">
        <f t="shared" si="17"/>
        <v>0</v>
      </c>
      <c r="E68" s="165">
        <v>0</v>
      </c>
      <c r="F68" s="43">
        <v>0</v>
      </c>
      <c r="G68" s="222">
        <f t="shared" si="18"/>
        <v>0</v>
      </c>
      <c r="H68" s="180"/>
      <c r="I68" s="260"/>
      <c r="J68" s="355"/>
      <c r="K68" s="93"/>
      <c r="L68" s="93"/>
      <c r="M68" s="93"/>
      <c r="N68" s="44"/>
      <c r="O68" s="44"/>
      <c r="P68" s="6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1.25" customHeight="1" x14ac:dyDescent="0.2">
      <c r="A69" s="73">
        <v>53</v>
      </c>
      <c r="B69" s="202" t="s">
        <v>229</v>
      </c>
      <c r="C69" s="69">
        <v>1</v>
      </c>
      <c r="D69" s="70">
        <f t="shared" si="17"/>
        <v>5.4054054054054057E-3</v>
      </c>
      <c r="E69" s="165">
        <v>40750.699999999997</v>
      </c>
      <c r="F69" s="43">
        <v>40459.870000000003</v>
      </c>
      <c r="G69" s="222">
        <f t="shared" si="18"/>
        <v>2.5451908436450745E-3</v>
      </c>
      <c r="H69" s="180"/>
      <c r="I69" s="260"/>
      <c r="J69" s="139"/>
      <c r="K69" s="93"/>
      <c r="L69" s="93"/>
      <c r="M69" s="93"/>
      <c r="N69" s="44"/>
      <c r="O69" s="44"/>
      <c r="P69" s="6"/>
      <c r="Q69" s="6"/>
      <c r="R69" s="6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1.25" customHeight="1" x14ac:dyDescent="0.2">
      <c r="A70" s="73">
        <v>54</v>
      </c>
      <c r="B70" s="202" t="s">
        <v>230</v>
      </c>
      <c r="C70" s="69">
        <v>2</v>
      </c>
      <c r="D70" s="70">
        <f t="shared" si="17"/>
        <v>1.0810810810810811E-2</v>
      </c>
      <c r="E70" s="165">
        <v>96346.69</v>
      </c>
      <c r="F70" s="43">
        <v>96160.7</v>
      </c>
      <c r="G70" s="222">
        <f t="shared" si="18"/>
        <v>6.0491379027787506E-3</v>
      </c>
      <c r="H70" s="180"/>
      <c r="I70" s="260"/>
      <c r="J70" s="139"/>
      <c r="K70" s="93"/>
      <c r="L70" s="93"/>
      <c r="M70" s="93"/>
      <c r="N70" s="44"/>
      <c r="O70" s="44"/>
      <c r="P70" s="6"/>
      <c r="Q70" s="6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1.25" customHeight="1" x14ac:dyDescent="0.2">
      <c r="A71" s="73">
        <v>55</v>
      </c>
      <c r="B71" s="202" t="s">
        <v>231</v>
      </c>
      <c r="C71" s="69">
        <v>0</v>
      </c>
      <c r="D71" s="70">
        <f t="shared" si="17"/>
        <v>0</v>
      </c>
      <c r="E71" s="165">
        <v>0</v>
      </c>
      <c r="F71" s="43">
        <v>0</v>
      </c>
      <c r="G71" s="222">
        <f t="shared" si="18"/>
        <v>0</v>
      </c>
      <c r="H71" s="180"/>
      <c r="I71" s="260"/>
      <c r="J71" s="139"/>
      <c r="K71" s="93"/>
      <c r="L71" s="93"/>
      <c r="M71" s="93"/>
      <c r="N71" s="44"/>
      <c r="O71" s="44"/>
      <c r="P71" s="6"/>
      <c r="Q71" s="6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1.25" customHeight="1" x14ac:dyDescent="0.2">
      <c r="A72" s="73">
        <v>56</v>
      </c>
      <c r="B72" s="202" t="s">
        <v>232</v>
      </c>
      <c r="C72" s="69">
        <v>150</v>
      </c>
      <c r="D72" s="70">
        <f t="shared" si="17"/>
        <v>0.81081081081081086</v>
      </c>
      <c r="E72" s="165">
        <v>14503355.880419999</v>
      </c>
      <c r="F72" s="43">
        <v>14500480.470419999</v>
      </c>
      <c r="G72" s="222">
        <f t="shared" ref="G72:G73" si="19">F72/$F$73</f>
        <v>0.91217520278160069</v>
      </c>
      <c r="H72" s="180"/>
      <c r="I72" s="260"/>
      <c r="J72" s="139"/>
      <c r="K72" s="93"/>
      <c r="L72" s="93"/>
      <c r="M72" s="93"/>
      <c r="N72" s="49"/>
      <c r="O72" s="72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1.25" customHeight="1" x14ac:dyDescent="0.2">
      <c r="A73" s="188">
        <v>57</v>
      </c>
      <c r="B73" s="203" t="s">
        <v>83</v>
      </c>
      <c r="C73" s="204">
        <f t="shared" ref="C73:F73" si="20">SUM(C65:C72)</f>
        <v>185</v>
      </c>
      <c r="D73" s="220">
        <f t="shared" si="20"/>
        <v>1</v>
      </c>
      <c r="E73" s="261">
        <f t="shared" si="20"/>
        <v>16222402.03042</v>
      </c>
      <c r="F73" s="221">
        <f t="shared" si="20"/>
        <v>15896595.77042</v>
      </c>
      <c r="G73" s="223">
        <f t="shared" si="19"/>
        <v>1</v>
      </c>
      <c r="H73" s="180"/>
      <c r="I73" s="260"/>
      <c r="J73" s="142"/>
      <c r="K73" s="93"/>
      <c r="L73" s="49">
        <f>+E73-C8</f>
        <v>-1.9579999148845673E-2</v>
      </c>
      <c r="M73" s="49">
        <f>+F73-C13</f>
        <v>-1.9579999148845673E-2</v>
      </c>
      <c r="N73" s="4"/>
      <c r="O73" s="6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2" ht="11.25" customHeight="1" x14ac:dyDescent="0.2">
      <c r="A74" s="415" t="s">
        <v>101</v>
      </c>
      <c r="B74" s="416"/>
      <c r="C74" s="416"/>
      <c r="D74" s="416"/>
      <c r="E74" s="416"/>
      <c r="F74" s="416"/>
      <c r="G74" s="417"/>
      <c r="H74" s="180"/>
      <c r="I74" s="92"/>
      <c r="J74" s="93"/>
      <c r="K74" s="93"/>
      <c r="L74" s="103"/>
      <c r="M74" s="103"/>
      <c r="N74" s="104"/>
      <c r="O74" s="105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</row>
    <row r="75" spans="1:32" ht="48" x14ac:dyDescent="0.2">
      <c r="A75" s="288"/>
      <c r="B75" s="289" t="s">
        <v>219</v>
      </c>
      <c r="C75" s="289" t="s">
        <v>220</v>
      </c>
      <c r="D75" s="289" t="s">
        <v>221</v>
      </c>
      <c r="E75" s="289" t="s">
        <v>222</v>
      </c>
      <c r="F75" s="289" t="s">
        <v>223</v>
      </c>
      <c r="G75" s="290" t="s">
        <v>224</v>
      </c>
      <c r="H75" s="180"/>
      <c r="I75" s="92"/>
      <c r="J75" s="93"/>
      <c r="K75" s="93"/>
      <c r="L75" s="103"/>
      <c r="M75" s="103"/>
      <c r="N75" s="104"/>
      <c r="O75" s="105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</row>
    <row r="76" spans="1:32" ht="11.25" customHeight="1" x14ac:dyDescent="0.2">
      <c r="A76" s="73">
        <v>58</v>
      </c>
      <c r="B76" s="202" t="s">
        <v>225</v>
      </c>
      <c r="C76" s="69">
        <v>43</v>
      </c>
      <c r="D76" s="70">
        <f>C76/$C$84</f>
        <v>0.72881355932203384</v>
      </c>
      <c r="E76" s="43">
        <v>10561088.58</v>
      </c>
      <c r="F76" s="43">
        <v>10384090.789999999</v>
      </c>
      <c r="G76" s="222">
        <f>F76/$F$84</f>
        <v>0.71726533402810855</v>
      </c>
      <c r="H76" s="224"/>
      <c r="I76" s="161"/>
      <c r="J76" s="139"/>
      <c r="K76" s="93"/>
      <c r="L76" s="103"/>
      <c r="M76" s="103"/>
      <c r="N76" s="104"/>
      <c r="O76" s="105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</row>
    <row r="77" spans="1:32" ht="11.25" customHeight="1" x14ac:dyDescent="0.2">
      <c r="A77" s="73">
        <v>59</v>
      </c>
      <c r="B77" s="202" t="s">
        <v>226</v>
      </c>
      <c r="C77" s="69">
        <v>4</v>
      </c>
      <c r="D77" s="70">
        <f>C77/$C$84</f>
        <v>6.7796610169491525E-2</v>
      </c>
      <c r="E77" s="43">
        <v>1379045.73</v>
      </c>
      <c r="F77" s="312">
        <v>1372869.18</v>
      </c>
      <c r="G77" s="222">
        <f>F77/$F$84</f>
        <v>9.4828857998611113E-2</v>
      </c>
      <c r="H77" s="224"/>
      <c r="I77" s="161"/>
      <c r="J77" s="139"/>
      <c r="K77" s="93"/>
      <c r="L77" s="103"/>
      <c r="M77" s="103"/>
      <c r="N77" s="104"/>
      <c r="O77" s="105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</row>
    <row r="78" spans="1:32" ht="11.25" customHeight="1" x14ac:dyDescent="0.2">
      <c r="A78" s="73">
        <v>60</v>
      </c>
      <c r="B78" s="202" t="s">
        <v>227</v>
      </c>
      <c r="C78" s="69">
        <v>3</v>
      </c>
      <c r="D78" s="70">
        <f t="shared" ref="D78:D83" si="21">C78/$C$84</f>
        <v>5.0847457627118647E-2</v>
      </c>
      <c r="E78" s="43">
        <v>602472.86</v>
      </c>
      <c r="F78" s="43">
        <v>600807.19999999995</v>
      </c>
      <c r="G78" s="222">
        <f t="shared" ref="G78:G83" si="22">F78/$F$84</f>
        <v>4.149984680502708E-2</v>
      </c>
      <c r="H78" s="224"/>
      <c r="I78" s="161"/>
      <c r="J78" s="139"/>
      <c r="K78" s="93"/>
      <c r="L78" s="103"/>
      <c r="M78" s="103"/>
      <c r="N78" s="104"/>
      <c r="O78" s="105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</row>
    <row r="79" spans="1:32" ht="11.25" customHeight="1" x14ac:dyDescent="0.2">
      <c r="A79" s="73">
        <v>61</v>
      </c>
      <c r="B79" s="202" t="s">
        <v>228</v>
      </c>
      <c r="C79" s="69">
        <v>1</v>
      </c>
      <c r="D79" s="70">
        <f t="shared" si="21"/>
        <v>1.6949152542372881E-2</v>
      </c>
      <c r="E79" s="43">
        <v>161095.93</v>
      </c>
      <c r="F79" s="43">
        <v>159194.43</v>
      </c>
      <c r="G79" s="222">
        <f t="shared" si="22"/>
        <v>1.0996113990001463E-2</v>
      </c>
      <c r="H79" s="224"/>
      <c r="I79" s="161"/>
      <c r="J79" s="139"/>
      <c r="K79" s="93"/>
      <c r="L79" s="103"/>
      <c r="M79" s="103"/>
      <c r="N79" s="104"/>
      <c r="O79" s="105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</row>
    <row r="80" spans="1:32" ht="11.25" customHeight="1" x14ac:dyDescent="0.2">
      <c r="A80" s="73">
        <v>62</v>
      </c>
      <c r="B80" s="202" t="s">
        <v>229</v>
      </c>
      <c r="C80" s="69">
        <v>0</v>
      </c>
      <c r="D80" s="70">
        <f t="shared" si="21"/>
        <v>0</v>
      </c>
      <c r="E80" s="43">
        <v>0</v>
      </c>
      <c r="F80" s="43">
        <v>0</v>
      </c>
      <c r="G80" s="222">
        <f t="shared" si="22"/>
        <v>0</v>
      </c>
      <c r="H80" s="224"/>
      <c r="I80" s="161"/>
      <c r="J80" s="139"/>
      <c r="K80" s="93"/>
      <c r="L80" s="103"/>
      <c r="M80" s="103"/>
      <c r="N80" s="104"/>
      <c r="O80" s="105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</row>
    <row r="81" spans="1:32" ht="11.25" customHeight="1" x14ac:dyDescent="0.2">
      <c r="A81" s="73">
        <v>63</v>
      </c>
      <c r="B81" s="202" t="s">
        <v>230</v>
      </c>
      <c r="C81" s="69">
        <v>1</v>
      </c>
      <c r="D81" s="70">
        <f t="shared" si="21"/>
        <v>1.6949152542372881E-2</v>
      </c>
      <c r="E81" s="43">
        <v>250082.72</v>
      </c>
      <c r="F81" s="43">
        <v>250082.72</v>
      </c>
      <c r="G81" s="222">
        <f t="shared" si="22"/>
        <v>1.7274084878783878E-2</v>
      </c>
      <c r="H81" s="224"/>
      <c r="I81" s="161"/>
      <c r="J81" s="139"/>
      <c r="K81" s="93"/>
      <c r="L81" s="103"/>
      <c r="M81" s="103"/>
      <c r="N81" s="104"/>
      <c r="O81" s="105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</row>
    <row r="82" spans="1:32" ht="11.25" customHeight="1" x14ac:dyDescent="0.2">
      <c r="A82" s="73">
        <v>64</v>
      </c>
      <c r="B82" s="202" t="s">
        <v>231</v>
      </c>
      <c r="C82" s="69">
        <v>1</v>
      </c>
      <c r="D82" s="70">
        <f t="shared" si="21"/>
        <v>1.6949152542372881E-2</v>
      </c>
      <c r="E82" s="43">
        <v>290443.39</v>
      </c>
      <c r="F82" s="43">
        <v>290443.39</v>
      </c>
      <c r="G82" s="222">
        <f t="shared" si="22"/>
        <v>2.0061936991655118E-2</v>
      </c>
      <c r="H82" s="224"/>
      <c r="I82" s="161"/>
      <c r="J82" s="139"/>
      <c r="K82" s="93"/>
      <c r="L82" s="103"/>
      <c r="M82" s="103"/>
      <c r="N82" s="104"/>
      <c r="O82" s="105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</row>
    <row r="83" spans="1:32" ht="11.25" customHeight="1" x14ac:dyDescent="0.2">
      <c r="A83" s="73">
        <v>65</v>
      </c>
      <c r="B83" s="202" t="s">
        <v>232</v>
      </c>
      <c r="C83" s="69">
        <v>6</v>
      </c>
      <c r="D83" s="70">
        <f t="shared" si="21"/>
        <v>0.10169491525423729</v>
      </c>
      <c r="E83" s="43">
        <v>1674368.84</v>
      </c>
      <c r="F83" s="43">
        <v>1419847.66</v>
      </c>
      <c r="G83" s="222">
        <f t="shared" si="22"/>
        <v>9.8073825307812848E-2</v>
      </c>
      <c r="H83" s="224"/>
      <c r="I83" s="161"/>
      <c r="J83" s="139"/>
      <c r="K83" s="93"/>
      <c r="L83" s="103"/>
      <c r="M83" s="103"/>
      <c r="N83" s="104"/>
      <c r="O83" s="105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</row>
    <row r="84" spans="1:32" ht="11.25" customHeight="1" x14ac:dyDescent="0.2">
      <c r="A84" s="188">
        <v>66</v>
      </c>
      <c r="B84" s="203" t="s">
        <v>83</v>
      </c>
      <c r="C84" s="204">
        <f t="shared" ref="C84:F84" si="23">SUM(C76:C83)</f>
        <v>59</v>
      </c>
      <c r="D84" s="220">
        <f t="shared" si="23"/>
        <v>0.99999999999999978</v>
      </c>
      <c r="E84" s="205">
        <f t="shared" si="23"/>
        <v>14918598.050000001</v>
      </c>
      <c r="F84" s="206">
        <f t="shared" si="23"/>
        <v>14477335.369999999</v>
      </c>
      <c r="G84" s="223">
        <f>SUM(G76:G83)</f>
        <v>1</v>
      </c>
      <c r="H84" s="224"/>
      <c r="I84" s="161"/>
      <c r="J84" s="139"/>
      <c r="K84" s="93"/>
      <c r="L84" s="103">
        <f>E84-E8</f>
        <v>0</v>
      </c>
      <c r="M84" s="103">
        <f>F84-E13</f>
        <v>0</v>
      </c>
      <c r="N84" s="104"/>
      <c r="O84" s="105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</row>
    <row r="85" spans="1:32" ht="48" x14ac:dyDescent="0.2">
      <c r="A85" s="292"/>
      <c r="B85" s="286"/>
      <c r="C85" s="286" t="s">
        <v>251</v>
      </c>
      <c r="D85" s="286" t="s">
        <v>252</v>
      </c>
      <c r="E85" s="286" t="s">
        <v>253</v>
      </c>
      <c r="F85" s="286" t="s">
        <v>254</v>
      </c>
      <c r="G85" s="293" t="s">
        <v>255</v>
      </c>
      <c r="H85" s="287" t="s">
        <v>244</v>
      </c>
      <c r="I85" s="224"/>
      <c r="J85" s="93"/>
      <c r="K85" s="93"/>
      <c r="L85" s="93"/>
      <c r="M85" s="93"/>
      <c r="N85" s="49"/>
      <c r="O85" s="49"/>
      <c r="P85" s="49"/>
      <c r="Q85" s="49"/>
      <c r="R85" s="49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">
      <c r="A86" s="194">
        <v>67</v>
      </c>
      <c r="B86" s="207" t="s">
        <v>233</v>
      </c>
      <c r="C86" s="73">
        <f>SUM(C65:C68)</f>
        <v>32</v>
      </c>
      <c r="D86" s="73">
        <f>SUM(C69:C72)</f>
        <v>153</v>
      </c>
      <c r="E86" s="73">
        <f>SUM(C65:C71)</f>
        <v>35</v>
      </c>
      <c r="F86" s="73">
        <f>C72</f>
        <v>150</v>
      </c>
      <c r="G86" s="97">
        <f t="shared" ref="G86:G88" si="24">C86+D86</f>
        <v>185</v>
      </c>
      <c r="H86" s="255">
        <f>206+12+21-1+14-1+4+5-7-1+13+13-19+6-5+10-6+5-7+2+3-5+5+2-11+4-13-1+2+1-9+8-7+1+2+3+2-11+3+1-7+1-4+10-7+7-6+5+3-6+4-5+1-5-7+1+1-6-3-8+2-9-3+2-6+1-4+3-2-2+2+2-5-4+1-4-2+3-5-4+1+2-4+1-2-4+1-8-2+5-3+5-2+1-2-1+1-1+1+1-1-1-1-2+4-2+2-1+1-5+9-2-4+2-1-1+2+3+1-3+2-4+1-2+1-2+1+3+5+5+2-5+6+2-2+1+14+5-2-9+7+4-4+3-5+7+7-3+4-4+8+7-2+11-3-1+5+6-4+8-2+9+12-2+6-7+3-4+6-7+1-3+7-3+9+6-1+4-3+7-1+6-1+3+7-1+4-4+3-2+3+9+2+5-3+5+1-3+5-1+13+4-1+8+15-1+7+6-9+3-6+6-1+12+1-1-2+1-2+2+1-1+7-1+19-2+3-1-5+1+1-4+6-1+3-2+4-6+7-2+1-2-3-1+1-2+4-2-5+1+1-3+2-6-1+1-5-8+2+2-6+4-6+3-5+4-4+2-2+2-3-2-1+3-2+2-1+4-3+1-1+3-3-14+2-12-2-3-5</f>
        <v>331</v>
      </c>
      <c r="I86" s="225"/>
      <c r="J86" s="226"/>
      <c r="K86" s="93"/>
      <c r="L86" s="49" t="e">
        <f>+H86-#REF!</f>
        <v>#REF!</v>
      </c>
      <c r="M86" s="49">
        <f>SUM(C65:C71)-E86</f>
        <v>0</v>
      </c>
      <c r="N86" s="49">
        <f>C72-F86</f>
        <v>0</v>
      </c>
      <c r="O86" s="49">
        <f>+C73-G86</f>
        <v>0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32" ht="11.25" customHeight="1" x14ac:dyDescent="0.2">
      <c r="A87" s="194">
        <v>68</v>
      </c>
      <c r="B87" s="207" t="s">
        <v>234</v>
      </c>
      <c r="C87" s="165">
        <f>SUM(F65:F68)</f>
        <v>1259494.73</v>
      </c>
      <c r="D87" s="43">
        <f>SUM(F69:F72)</f>
        <v>14637101.04042</v>
      </c>
      <c r="E87" s="43">
        <f>SUM(F65:F71)</f>
        <v>1396115.3</v>
      </c>
      <c r="F87" s="43">
        <f>+F72</f>
        <v>14500480.470419999</v>
      </c>
      <c r="G87" s="98">
        <f t="shared" si="24"/>
        <v>15896595.77042</v>
      </c>
      <c r="H87" s="256">
        <f>13573009.38-69789.3-127831.3+365250.94-127927.9-84557.17+154348.8-88659.29+72876.66-513395.18+594421.17-192191.42-341724.31-91951.93+146402.12-111443.83+142096.64+234134.21+93577.06-74282.97-65342.95-129164.58+101238.68-64470.71-77684.81-97015.37-97135.84+79814.6-76972.32-71403.26+94337.15-79458.99-76197.91+113131.13+78511.53+95632.7+105077.66+401152.92+403300.21+150497.03-60608.2-98030.09-63264.88-97324.5-88048.23+434620.94+164839.29-59331.39-86825.26+87542.53+2323177.76+331449.17-171150.23-720191.7+494230.46+425187.8-288043.16+251867.2-454697.5+626708.68+527766.91-241647.76+448981.23-334309.29+613111.45+538657.32-88694.07-104264.17+1754944.29-253646.19-56710.13+529094.99+408849.58-313772.05+645653.2+134.28-206708.19+863259.912+1029729.88-81711.86-79023.26+487722.57-545748.86+171955.51-335311.36+462792.81-571413.31+86888.9-174997.26+635516.95-210453.42+763556.99+535867.57-82532.03+348083.14-314631.59+552698.48-216127.54+611061.28-81311.17+253315.42+558636.64-66298.07+312068.33-496469.03+192691.2-254365.15+189615.32+894806.31+157192.98+541.06+443627.41-279368.39+420537.84+81251.25-226296.86+1002754.52-71305.12+1055495.2+340369.39-71766.07+766567.04+1378434.41-102696.57+930644.31+542340.84-747681+334607.96-523831.14+468430.62-124936.57+1123101.01+71063.96-104641.72-228819.59+95077.7-179883.33+171628.95+62832.37-74425.6+668230.16-97910.66+1736106.98-130352.6+249138.3-77731.64-564344.07+63954.39+39022.76-364167.37+523886.59-83469.99+231658.25-264404.61+353928.84-469068.26+604924.99-245093.2+106273.89-769207.8-266304.13-75082.99+59020.28-181886.34+320745.47-203793.66-480238.39+59888.48+80838.4-275730.7+178051.47-700517.09-59074+80674.52-398585.67-651302.49+126690.11+213641.38-538880.83+408195.66-490832.94+241147.7-557375.15+323506.75-436121.79+154859.86-163817.47+181927.54-340159.77-208601.47-246367.88+231404.01-204929.12+143122.84-71131.75+268530.34-1058265.17+71375.23-118487.28+273037.23-262831.87-1040146.66+143871.34-901364.1-167106.1-327551.68-461649.54</f>
        <v>27494247.031999972</v>
      </c>
      <c r="I87" s="227"/>
      <c r="J87" s="226"/>
      <c r="K87" s="93"/>
      <c r="L87" s="49" t="e">
        <f>+H87-#REF!</f>
        <v>#REF!</v>
      </c>
      <c r="M87" s="49">
        <f>SUM(F65:F71)-E87</f>
        <v>0</v>
      </c>
      <c r="N87" s="49">
        <f>F72-F87</f>
        <v>0</v>
      </c>
      <c r="O87" s="49">
        <f>+F73-G87</f>
        <v>0</v>
      </c>
      <c r="P87" s="6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32" ht="11.25" customHeight="1" x14ac:dyDescent="0.2">
      <c r="A88" s="194">
        <v>69</v>
      </c>
      <c r="B88" s="207" t="s">
        <v>235</v>
      </c>
      <c r="C88" s="74">
        <f>SUM(G65:G68)</f>
        <v>7.9230468471975443E-2</v>
      </c>
      <c r="D88" s="74">
        <f>SUM(G69:G72)</f>
        <v>0.92076953152802454</v>
      </c>
      <c r="E88" s="74">
        <f>SUM(G65:G71)</f>
        <v>8.7824797218399267E-2</v>
      </c>
      <c r="F88" s="74">
        <f>G72</f>
        <v>0.91217520278160069</v>
      </c>
      <c r="G88" s="99">
        <f t="shared" si="24"/>
        <v>1</v>
      </c>
      <c r="H88" s="257"/>
      <c r="I88" s="224"/>
      <c r="J88" s="140"/>
      <c r="K88" s="93"/>
      <c r="L88" s="49"/>
      <c r="M88" s="49">
        <f>SUM(G65:H71)-E88</f>
        <v>0</v>
      </c>
      <c r="N88" s="49">
        <f>G72-F88</f>
        <v>0</v>
      </c>
      <c r="O88" s="49">
        <f>+G73-G88</f>
        <v>0</v>
      </c>
      <c r="P88" s="6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32" ht="11.25" customHeight="1" x14ac:dyDescent="0.2">
      <c r="A89" s="194">
        <v>70</v>
      </c>
      <c r="B89" s="207" t="s">
        <v>236</v>
      </c>
      <c r="C89" s="43">
        <v>7925.71</v>
      </c>
      <c r="D89" s="43">
        <v>14858367.407253001</v>
      </c>
      <c r="E89" s="43">
        <v>13594.1</v>
      </c>
      <c r="F89" s="43">
        <v>14852699.017253</v>
      </c>
      <c r="G89" s="98">
        <f>+E89+F89</f>
        <v>14866293.117253</v>
      </c>
      <c r="H89" s="66"/>
      <c r="I89" s="181"/>
      <c r="J89" s="140"/>
      <c r="K89" s="93"/>
      <c r="L89" s="93"/>
      <c r="M89" s="93"/>
      <c r="N89" s="49"/>
      <c r="O89" s="49"/>
      <c r="P89" s="49"/>
      <c r="Q89" s="49"/>
      <c r="R89" s="49"/>
      <c r="S89" s="6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1.25" customHeight="1" x14ac:dyDescent="0.2">
      <c r="A90" s="194">
        <v>71</v>
      </c>
      <c r="B90" s="207" t="s">
        <v>237</v>
      </c>
      <c r="C90" s="43">
        <v>25504.418000000001</v>
      </c>
      <c r="D90" s="43">
        <v>0</v>
      </c>
      <c r="E90" s="43">
        <v>25504.418000000001</v>
      </c>
      <c r="F90" s="43">
        <v>0</v>
      </c>
      <c r="G90" s="98">
        <f>E90</f>
        <v>25504.418000000001</v>
      </c>
      <c r="H90" s="46"/>
      <c r="I90" s="410"/>
      <c r="J90" s="139"/>
      <c r="K90" s="93"/>
      <c r="L90" s="93"/>
      <c r="M90" s="93"/>
      <c r="N90" s="49"/>
      <c r="O90" s="49"/>
      <c r="P90" s="75"/>
      <c r="Q90" s="49"/>
      <c r="R90" s="49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3.5" customHeight="1" x14ac:dyDescent="0.2">
      <c r="A91" s="194">
        <v>72</v>
      </c>
      <c r="B91" s="186" t="s">
        <v>238</v>
      </c>
      <c r="C91" s="43">
        <v>9028.0400000000009</v>
      </c>
      <c r="D91" s="43">
        <v>5230451.34</v>
      </c>
      <c r="E91" s="43">
        <v>11847.61</v>
      </c>
      <c r="F91" s="43">
        <v>5227631.7699999996</v>
      </c>
      <c r="G91" s="98">
        <f>+E91+F91</f>
        <v>5239479.38</v>
      </c>
      <c r="H91" s="54"/>
      <c r="I91" s="135"/>
      <c r="J91" s="93"/>
      <c r="K91" s="93"/>
      <c r="L91" s="93"/>
      <c r="M91" s="93"/>
      <c r="N91" s="49"/>
      <c r="O91" s="49"/>
      <c r="P91" s="49"/>
      <c r="Q91" s="49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36" x14ac:dyDescent="0.2">
      <c r="A92" s="291"/>
      <c r="B92" s="294" t="s">
        <v>177</v>
      </c>
      <c r="C92" s="283" t="s">
        <v>177</v>
      </c>
      <c r="D92" s="296" t="s">
        <v>239</v>
      </c>
      <c r="E92" s="297" t="s">
        <v>240</v>
      </c>
      <c r="F92" s="283" t="s">
        <v>177</v>
      </c>
      <c r="G92" s="295" t="s">
        <v>177</v>
      </c>
      <c r="H92" s="295" t="s">
        <v>177</v>
      </c>
      <c r="I92" s="92"/>
      <c r="J92" s="93"/>
      <c r="K92" s="93"/>
      <c r="L92" s="93"/>
      <c r="M92" s="93"/>
      <c r="N92" s="76"/>
      <c r="O92" s="76"/>
      <c r="P92" s="77"/>
      <c r="Q92" s="77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1.25" customHeight="1" x14ac:dyDescent="0.2">
      <c r="A93" s="73">
        <v>73</v>
      </c>
      <c r="B93" s="208" t="s">
        <v>241</v>
      </c>
      <c r="C93" s="182"/>
      <c r="D93" s="262">
        <v>133</v>
      </c>
      <c r="E93" s="43">
        <v>12131776.119999999</v>
      </c>
      <c r="F93" s="46"/>
      <c r="G93" s="97"/>
      <c r="H93" s="46"/>
      <c r="I93" s="92"/>
      <c r="J93" s="93"/>
      <c r="K93" s="93"/>
      <c r="L93" s="93"/>
      <c r="M93" s="93"/>
      <c r="N93" s="44"/>
      <c r="O93" s="78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36" x14ac:dyDescent="0.2">
      <c r="A94" s="291"/>
      <c r="B94" s="294" t="s">
        <v>177</v>
      </c>
      <c r="C94" s="283" t="s">
        <v>177</v>
      </c>
      <c r="D94" s="296" t="s">
        <v>239</v>
      </c>
      <c r="E94" s="297" t="s">
        <v>240</v>
      </c>
      <c r="F94" s="283" t="s">
        <v>177</v>
      </c>
      <c r="G94" s="295" t="s">
        <v>177</v>
      </c>
      <c r="H94" s="295" t="s">
        <v>177</v>
      </c>
      <c r="I94" s="92"/>
      <c r="J94" s="93"/>
      <c r="K94" s="93"/>
      <c r="L94" s="93"/>
      <c r="M94" s="93"/>
      <c r="N94" s="76"/>
      <c r="O94" s="76"/>
      <c r="P94" s="77"/>
      <c r="Q94" s="77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1.25" customHeight="1" x14ac:dyDescent="0.2">
      <c r="A95" s="73">
        <v>74</v>
      </c>
      <c r="B95" s="207" t="s">
        <v>242</v>
      </c>
      <c r="C95" s="54"/>
      <c r="D95" s="73">
        <v>184</v>
      </c>
      <c r="E95" s="43">
        <f>I12</f>
        <v>16222402.049999999</v>
      </c>
      <c r="F95" s="66"/>
      <c r="G95" s="100"/>
      <c r="H95" s="46"/>
      <c r="I95" s="78"/>
      <c r="J95" s="93"/>
      <c r="K95" s="93"/>
      <c r="L95" s="49">
        <f>+E95-C8-E99+E98</f>
        <v>402529.46</v>
      </c>
      <c r="M95" s="49"/>
      <c r="N95" s="49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2" ht="11.25" customHeight="1" x14ac:dyDescent="0.2">
      <c r="A96" s="73">
        <v>75</v>
      </c>
      <c r="B96" s="207" t="s">
        <v>243</v>
      </c>
      <c r="C96" s="54"/>
      <c r="D96" s="73">
        <v>3</v>
      </c>
      <c r="E96" s="43">
        <v>305193.11</v>
      </c>
      <c r="F96" s="134"/>
      <c r="G96" s="326"/>
      <c r="H96" s="46"/>
      <c r="I96" s="92"/>
      <c r="J96" s="93"/>
      <c r="K96" s="93"/>
      <c r="L96" s="49"/>
      <c r="M96" s="49"/>
      <c r="N96" s="49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2" ht="11.25" customHeight="1" x14ac:dyDescent="0.2">
      <c r="A97" s="73">
        <v>76</v>
      </c>
      <c r="B97" s="207" t="s">
        <v>244</v>
      </c>
      <c r="C97" s="54"/>
      <c r="D97" s="73">
        <v>0</v>
      </c>
      <c r="E97" s="43">
        <f>+C11</f>
        <v>0</v>
      </c>
      <c r="F97" s="54"/>
      <c r="G97" s="97"/>
      <c r="H97" s="46"/>
      <c r="I97" s="92"/>
      <c r="J97" s="93"/>
      <c r="K97" s="93"/>
      <c r="L97" s="49">
        <f>+E97-C11</f>
        <v>0</v>
      </c>
      <c r="M97" s="49"/>
      <c r="N97" s="49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2" ht="11.25" customHeight="1" x14ac:dyDescent="0.2">
      <c r="A98" s="73">
        <v>77</v>
      </c>
      <c r="B98" s="207" t="s">
        <v>245</v>
      </c>
      <c r="C98" s="54"/>
      <c r="D98" s="73">
        <v>5</v>
      </c>
      <c r="E98" s="43">
        <f>+I9</f>
        <v>461649.54000000004</v>
      </c>
      <c r="F98" s="66"/>
      <c r="G98" s="97"/>
      <c r="H98" s="134"/>
      <c r="I98" s="92"/>
      <c r="J98" s="93"/>
      <c r="K98" s="93"/>
      <c r="L98" s="49"/>
      <c r="M98" s="49"/>
      <c r="N98" s="49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2" ht="11.25" customHeight="1" x14ac:dyDescent="0.2">
      <c r="A99" s="73">
        <v>78</v>
      </c>
      <c r="B99" s="207" t="s">
        <v>246</v>
      </c>
      <c r="C99" s="54"/>
      <c r="D99" s="73">
        <v>1</v>
      </c>
      <c r="E99" s="43">
        <f>+I11</f>
        <v>59120.08</v>
      </c>
      <c r="F99" s="66"/>
      <c r="G99" s="97"/>
      <c r="H99" s="46"/>
      <c r="I99" s="92"/>
      <c r="J99" s="93"/>
      <c r="K99" s="93"/>
      <c r="L99" s="49"/>
      <c r="M99" s="49"/>
      <c r="N99" s="49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2" ht="11.25" customHeight="1" x14ac:dyDescent="0.2">
      <c r="A100" s="73">
        <v>79</v>
      </c>
      <c r="B100" s="207" t="s">
        <v>247</v>
      </c>
      <c r="C100" s="54"/>
      <c r="D100" s="73">
        <f>D95-D96-D97+D98-D99</f>
        <v>185</v>
      </c>
      <c r="E100" s="43">
        <f>G87</f>
        <v>15896595.77042</v>
      </c>
      <c r="F100" s="66"/>
      <c r="G100" s="100"/>
      <c r="H100" s="46"/>
      <c r="I100" s="227"/>
      <c r="J100" s="93"/>
      <c r="K100" s="93"/>
      <c r="L100" s="49">
        <f>+D100-C73</f>
        <v>0</v>
      </c>
      <c r="M100" s="49">
        <f>+E100-F73</f>
        <v>0</v>
      </c>
      <c r="N100" s="49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2" ht="11.25" customHeight="1" x14ac:dyDescent="0.2">
      <c r="A101" s="298"/>
      <c r="B101" s="299" t="s">
        <v>177</v>
      </c>
      <c r="C101" s="299" t="s">
        <v>177</v>
      </c>
      <c r="D101" s="299" t="s">
        <v>177</v>
      </c>
      <c r="E101" s="300" t="s">
        <v>248</v>
      </c>
      <c r="F101" s="299" t="s">
        <v>177</v>
      </c>
      <c r="G101" s="299" t="s">
        <v>177</v>
      </c>
      <c r="H101" s="301" t="s">
        <v>177</v>
      </c>
      <c r="I101" s="92"/>
      <c r="J101" s="93"/>
      <c r="K101" s="93"/>
      <c r="L101" s="49"/>
      <c r="M101" s="49"/>
      <c r="N101" s="49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2" ht="11.25" customHeight="1" x14ac:dyDescent="0.2">
      <c r="A102" s="73">
        <v>80</v>
      </c>
      <c r="B102" s="209" t="s">
        <v>249</v>
      </c>
      <c r="C102" s="54"/>
      <c r="D102" s="46"/>
      <c r="E102" s="43">
        <f>(-7565682.09396281-86947.7-211311.07-139036.75-231443.94-186089.25-87128.76-121788.94-135303.66-104170.06-3951450.23-1454372.45530236-931569.26-1419700.86-871487.25-1936350.09-2080610.4-1912026.07-1455954.16-1955141.26482128-1467717.04+-817346.211713927+-1273712.16240594+-1418657.28578325+-1253682.57896614+-927983.92781508-869680.57639109+-1280529.97079747+-1066974.94040307-406748.8-448358.66-1456339.11-1833985.71-173001.09-155774.62-228678.78-973250.15-896984.6+-422458.366787415-147095.62-171549.49-1192507.93-983068.325116618-1015074.8-780576.53-968574.48-1955822.028-1860005.16276411-319398.01-301314.13-1779880.96-0-1689801.48-262806.4-441274.28-802887.11-375243.5290942-212484.55-422692.88-224506.13-1912.33-188534.53-539887.784-1011878.36-144117.18-1668507.54-1096112.03-257074.8-274224-195944.23-137470.03-348971.52-955283.13-136549.16-288160.14-207345.58-208321.53-92676.38-213704.36-157996.16-279270.62-281111.08-95157.1-229221.71-2332614.21-17138517-175960.14-217634.2-213678.64-1313694.28-769069.66)-1234802.16-803253.95-206924.94-687042.9-299967.26-274881.16-246727.19-1825849.97-267350.01-161345.79-251891.02-332996.92-1890732.56-493916.75-775393.0303-101462.25-744757.62-840105.72-197561.51-168663.18-380813.46-341497.68-232942.06-172125.78-359049.51-234709.6-216167.96-318841.09-2054203.73-1791996.98-510696.88-403911.33-680660.03-624832.67-271234.44-271234.44-595301.99-245286.61-1505319.843-1070904.07-325389.62-1309614.64-2227679.34-1012550.63-1497927.79-1200877.95-499526.07-954435.85-1540892.54-991536.94-2814253.35-1645544.16-1645544.16-2397271.63-2158637.48-1828729.8-2179192.93-1664726.23-498775.38-1243853.39-908397.81-286179.53-3268637.54-223242.4-567053.54-3812219.35-3177111.6-526743.89</f>
        <v>-157780493.66742468</v>
      </c>
      <c r="F102" s="54"/>
      <c r="G102" s="100"/>
      <c r="H102" s="46"/>
      <c r="I102" s="224"/>
      <c r="J102" s="93"/>
      <c r="K102" s="93"/>
      <c r="L102" s="49"/>
      <c r="M102" s="49"/>
      <c r="N102" s="49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2" ht="11.25" customHeight="1" x14ac:dyDescent="0.2">
      <c r="A103" s="73">
        <v>81</v>
      </c>
      <c r="B103" s="207" t="s">
        <v>250</v>
      </c>
      <c r="C103" s="54"/>
      <c r="D103" s="73"/>
      <c r="E103" s="54">
        <f>F73+H87</f>
        <v>43390842.802419975</v>
      </c>
      <c r="F103" s="67"/>
      <c r="G103" s="97"/>
      <c r="H103" s="46"/>
      <c r="I103" s="227"/>
      <c r="J103" s="93"/>
      <c r="K103" s="93"/>
      <c r="L103" s="49">
        <f>+E103-F73-H87</f>
        <v>0</v>
      </c>
      <c r="M103" s="49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2" ht="12.75" customHeight="1" x14ac:dyDescent="0.2">
      <c r="A104" s="415" t="s">
        <v>101</v>
      </c>
      <c r="B104" s="416"/>
      <c r="C104" s="416"/>
      <c r="D104" s="416"/>
      <c r="E104" s="416"/>
      <c r="F104" s="416"/>
      <c r="G104" s="416"/>
      <c r="H104" s="417"/>
      <c r="I104" s="259"/>
      <c r="J104" s="93"/>
      <c r="K104" s="93"/>
      <c r="L104" s="93"/>
      <c r="M104" s="93"/>
      <c r="N104" s="102"/>
      <c r="O104" s="102"/>
      <c r="P104" s="102"/>
      <c r="Q104" s="10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</row>
    <row r="105" spans="1:32" ht="48" x14ac:dyDescent="0.2">
      <c r="A105" s="302"/>
      <c r="B105" s="303" t="s">
        <v>177</v>
      </c>
      <c r="C105" s="289" t="s">
        <v>251</v>
      </c>
      <c r="D105" s="289" t="s">
        <v>252</v>
      </c>
      <c r="E105" s="289" t="s">
        <v>253</v>
      </c>
      <c r="F105" s="289" t="s">
        <v>254</v>
      </c>
      <c r="G105" s="304" t="s">
        <v>255</v>
      </c>
      <c r="H105" s="290" t="s">
        <v>244</v>
      </c>
      <c r="I105" s="139"/>
      <c r="J105" s="93"/>
      <c r="K105" s="93"/>
      <c r="L105" s="93"/>
      <c r="M105" s="93"/>
      <c r="N105" s="102"/>
      <c r="O105" s="102"/>
      <c r="P105" s="102"/>
      <c r="Q105" s="10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</row>
    <row r="106" spans="1:32" ht="13.5" customHeight="1" x14ac:dyDescent="0.2">
      <c r="A106" s="73">
        <v>82</v>
      </c>
      <c r="B106" s="207" t="s">
        <v>233</v>
      </c>
      <c r="C106" s="73">
        <f>SUM(C76:C79)</f>
        <v>51</v>
      </c>
      <c r="D106" s="73">
        <f>SUM(C80:C83)</f>
        <v>8</v>
      </c>
      <c r="E106" s="73">
        <f>SUM(C76:C82)</f>
        <v>53</v>
      </c>
      <c r="F106" s="73">
        <f>C83</f>
        <v>6</v>
      </c>
      <c r="G106" s="97">
        <f t="shared" ref="G106" si="25">C106+D106</f>
        <v>59</v>
      </c>
      <c r="H106" s="409">
        <v>1</v>
      </c>
      <c r="I106" s="93"/>
      <c r="J106" s="93"/>
      <c r="K106" s="93"/>
      <c r="L106" s="93"/>
      <c r="M106" s="93"/>
      <c r="N106" s="102"/>
      <c r="O106" s="102"/>
      <c r="P106" s="102"/>
      <c r="Q106" s="10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</row>
    <row r="107" spans="1:32" ht="13.5" customHeight="1" x14ac:dyDescent="0.2">
      <c r="A107" s="73">
        <v>83</v>
      </c>
      <c r="B107" s="207" t="s">
        <v>234</v>
      </c>
      <c r="C107" s="43">
        <f>SUM(F76:F79)</f>
        <v>12516961.599999998</v>
      </c>
      <c r="D107" s="43">
        <f>SUM(F80:F83)</f>
        <v>1960373.77</v>
      </c>
      <c r="E107" s="43">
        <f>SUM(F76:F82)</f>
        <v>13057487.709999999</v>
      </c>
      <c r="F107" s="43">
        <f>F83</f>
        <v>1419847.66</v>
      </c>
      <c r="G107" s="98">
        <f>C107+D107</f>
        <v>14477335.369999997</v>
      </c>
      <c r="H107" s="67">
        <v>254521.18</v>
      </c>
      <c r="I107" s="140">
        <f>+C107/D6</f>
        <v>1583713.2489653702</v>
      </c>
      <c r="J107" s="93"/>
      <c r="K107" s="93"/>
      <c r="L107" s="93"/>
      <c r="M107" s="93"/>
      <c r="N107" s="102"/>
      <c r="O107" s="102"/>
      <c r="P107" s="102"/>
      <c r="Q107" s="10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</row>
    <row r="108" spans="1:32" ht="13.5" customHeight="1" x14ac:dyDescent="0.2">
      <c r="A108" s="73">
        <v>84</v>
      </c>
      <c r="B108" s="207" t="s">
        <v>235</v>
      </c>
      <c r="C108" s="74">
        <f>SUM(G76:G79)</f>
        <v>0.86459015282174811</v>
      </c>
      <c r="D108" s="74">
        <f>SUM(G80:H83)</f>
        <v>0.13540984717825183</v>
      </c>
      <c r="E108" s="74">
        <f>SUM(G76:H82)</f>
        <v>0.90192617469218717</v>
      </c>
      <c r="F108" s="74">
        <f>G83</f>
        <v>9.8073825307812848E-2</v>
      </c>
      <c r="G108" s="99">
        <f>C108+D108</f>
        <v>1</v>
      </c>
      <c r="H108" s="67"/>
      <c r="I108" s="93"/>
      <c r="J108" s="93"/>
      <c r="K108" s="93"/>
      <c r="L108" s="93"/>
      <c r="M108" s="93"/>
      <c r="N108" s="102"/>
      <c r="O108" s="102"/>
      <c r="P108" s="102"/>
      <c r="Q108" s="10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</row>
    <row r="109" spans="1:32" ht="13.5" customHeight="1" x14ac:dyDescent="0.2">
      <c r="A109" s="73">
        <v>85</v>
      </c>
      <c r="B109" s="207" t="s">
        <v>236</v>
      </c>
      <c r="C109" s="43">
        <v>60910.9</v>
      </c>
      <c r="D109" s="43">
        <v>247464.59</v>
      </c>
      <c r="E109" s="43">
        <v>94960.46</v>
      </c>
      <c r="F109" s="43">
        <v>213415.03</v>
      </c>
      <c r="G109" s="98">
        <f>+E109+F109</f>
        <v>308375.49</v>
      </c>
      <c r="H109" s="66"/>
      <c r="I109" s="93"/>
      <c r="J109" s="93"/>
      <c r="K109" s="93"/>
      <c r="L109" s="93"/>
      <c r="M109" s="93"/>
      <c r="N109" s="102"/>
      <c r="O109" s="102"/>
      <c r="P109" s="102"/>
      <c r="Q109" s="10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</row>
    <row r="110" spans="1:32" ht="13.5" customHeight="1" x14ac:dyDescent="0.2">
      <c r="A110" s="73">
        <v>86</v>
      </c>
      <c r="B110" s="207" t="s">
        <v>237</v>
      </c>
      <c r="C110" s="43">
        <v>9347.0400000000009</v>
      </c>
      <c r="D110" s="43" t="s">
        <v>817</v>
      </c>
      <c r="E110" s="43">
        <v>9347.0400000000009</v>
      </c>
      <c r="F110" s="43">
        <v>0</v>
      </c>
      <c r="G110" s="98">
        <f t="shared" ref="G110:G111" si="26">+E110+F110</f>
        <v>9347.0400000000009</v>
      </c>
      <c r="H110" s="46"/>
      <c r="I110" s="139"/>
      <c r="J110" s="93"/>
      <c r="K110" s="93"/>
      <c r="L110" s="93"/>
      <c r="M110" s="93"/>
      <c r="N110" s="102"/>
      <c r="O110" s="102"/>
      <c r="P110" s="102"/>
      <c r="Q110" s="10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</row>
    <row r="111" spans="1:32" ht="13.5" customHeight="1" x14ac:dyDescent="0.2">
      <c r="A111" s="73">
        <v>87</v>
      </c>
      <c r="B111" s="186" t="s">
        <v>238</v>
      </c>
      <c r="C111" s="43">
        <v>9715.16</v>
      </c>
      <c r="D111" s="43">
        <v>64844.51</v>
      </c>
      <c r="E111" s="43">
        <v>15147.7</v>
      </c>
      <c r="F111" s="43">
        <v>59411.97</v>
      </c>
      <c r="G111" s="98">
        <f t="shared" si="26"/>
        <v>74559.67</v>
      </c>
      <c r="H111" s="54"/>
      <c r="I111" s="92"/>
      <c r="J111" s="93"/>
      <c r="K111" s="93"/>
      <c r="L111" s="93"/>
      <c r="M111" s="93"/>
      <c r="N111" s="102"/>
      <c r="O111" s="102"/>
      <c r="P111" s="102"/>
      <c r="Q111" s="10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</row>
    <row r="112" spans="1:32" ht="36" x14ac:dyDescent="0.2">
      <c r="A112" s="291"/>
      <c r="B112" s="294" t="s">
        <v>177</v>
      </c>
      <c r="C112" s="283" t="s">
        <v>177</v>
      </c>
      <c r="D112" s="296" t="s">
        <v>239</v>
      </c>
      <c r="E112" s="297" t="s">
        <v>240</v>
      </c>
      <c r="F112" s="283" t="s">
        <v>177</v>
      </c>
      <c r="G112" s="295" t="s">
        <v>177</v>
      </c>
      <c r="H112" s="295" t="s">
        <v>177</v>
      </c>
      <c r="I112" s="92"/>
      <c r="J112" s="93"/>
      <c r="K112" s="93"/>
      <c r="L112" s="93"/>
      <c r="M112" s="93"/>
      <c r="N112" s="76"/>
      <c r="O112" s="76"/>
      <c r="P112" s="77"/>
      <c r="Q112" s="77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ht="11.25" customHeight="1" x14ac:dyDescent="0.2">
      <c r="A113" s="73">
        <v>88</v>
      </c>
      <c r="B113" s="208" t="s">
        <v>241</v>
      </c>
      <c r="C113" s="54"/>
      <c r="D113" s="262">
        <v>21</v>
      </c>
      <c r="E113" s="43">
        <v>3337095.86</v>
      </c>
      <c r="F113" s="46"/>
      <c r="G113" s="97"/>
      <c r="H113" s="46"/>
      <c r="I113" s="92"/>
      <c r="J113" s="93"/>
      <c r="K113" s="93"/>
      <c r="L113" s="93"/>
      <c r="M113" s="93"/>
      <c r="N113" s="44"/>
      <c r="O113" s="78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 ht="36" x14ac:dyDescent="0.2">
      <c r="A114" s="291"/>
      <c r="B114" s="294" t="s">
        <v>177</v>
      </c>
      <c r="C114" s="283" t="s">
        <v>177</v>
      </c>
      <c r="D114" s="296" t="s">
        <v>239</v>
      </c>
      <c r="E114" s="297" t="s">
        <v>240</v>
      </c>
      <c r="F114" s="283" t="s">
        <v>177</v>
      </c>
      <c r="G114" s="295" t="s">
        <v>177</v>
      </c>
      <c r="H114" s="295" t="s">
        <v>177</v>
      </c>
      <c r="I114" s="92"/>
      <c r="J114" s="93"/>
      <c r="K114" s="93"/>
      <c r="L114" s="93"/>
      <c r="M114" s="93"/>
      <c r="N114" s="76"/>
      <c r="O114" s="76"/>
      <c r="P114" s="77"/>
      <c r="Q114" s="77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ht="11.25" customHeight="1" x14ac:dyDescent="0.2">
      <c r="A115" s="73">
        <v>89</v>
      </c>
      <c r="B115" s="207" t="s">
        <v>242</v>
      </c>
      <c r="C115" s="54"/>
      <c r="D115" s="73">
        <v>59</v>
      </c>
      <c r="E115" s="43">
        <f>J7</f>
        <v>14453147.73</v>
      </c>
      <c r="F115" s="66"/>
      <c r="G115" s="100"/>
      <c r="H115" s="46"/>
      <c r="I115" s="92"/>
      <c r="J115" s="93"/>
      <c r="K115" s="93"/>
      <c r="L115" s="93"/>
      <c r="M115" s="93"/>
      <c r="N115" s="49">
        <f>+E115-E8+E118</f>
        <v>0</v>
      </c>
      <c r="O115" s="49"/>
      <c r="P115" s="49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ht="11.25" customHeight="1" x14ac:dyDescent="0.2">
      <c r="A116" s="73">
        <v>90</v>
      </c>
      <c r="B116" s="207" t="s">
        <v>243</v>
      </c>
      <c r="C116" s="54"/>
      <c r="D116" s="73">
        <v>0</v>
      </c>
      <c r="E116" s="43">
        <v>0</v>
      </c>
      <c r="F116" s="46"/>
      <c r="G116" s="97"/>
      <c r="H116" s="46"/>
      <c r="I116" s="92"/>
      <c r="J116" s="93"/>
      <c r="K116" s="93"/>
      <c r="L116" s="93"/>
      <c r="M116" s="93"/>
      <c r="N116" s="49"/>
      <c r="O116" s="49"/>
      <c r="P116" s="49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ht="11.25" customHeight="1" x14ac:dyDescent="0.2">
      <c r="A117" s="73">
        <v>91</v>
      </c>
      <c r="B117" s="207" t="s">
        <v>244</v>
      </c>
      <c r="C117" s="54"/>
      <c r="D117" s="73">
        <v>1</v>
      </c>
      <c r="E117" s="43">
        <f>+E11</f>
        <v>254521.18</v>
      </c>
      <c r="F117" s="54"/>
      <c r="G117" s="97"/>
      <c r="H117" s="46"/>
      <c r="I117" s="92"/>
      <c r="J117" s="93"/>
      <c r="K117" s="93"/>
      <c r="L117" s="93"/>
      <c r="M117" s="93"/>
      <c r="N117" s="49"/>
      <c r="O117" s="49"/>
      <c r="P117" s="49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ht="11.25" customHeight="1" x14ac:dyDescent="0.2">
      <c r="A118" s="73">
        <v>92</v>
      </c>
      <c r="B118" s="207" t="s">
        <v>245</v>
      </c>
      <c r="C118" s="54"/>
      <c r="D118" s="73">
        <v>1</v>
      </c>
      <c r="E118" s="43">
        <f>+J11</f>
        <v>465450.32</v>
      </c>
      <c r="F118" s="66"/>
      <c r="G118" s="97"/>
      <c r="H118" s="46"/>
      <c r="I118" s="92"/>
      <c r="J118" s="93"/>
      <c r="K118" s="93"/>
      <c r="L118" s="93"/>
      <c r="M118" s="93"/>
      <c r="N118" s="49"/>
      <c r="O118" s="49"/>
      <c r="P118" s="49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ht="11.25" customHeight="1" x14ac:dyDescent="0.2">
      <c r="A119" s="73">
        <v>93</v>
      </c>
      <c r="B119" s="207" t="s">
        <v>246</v>
      </c>
      <c r="C119" s="54"/>
      <c r="D119" s="73">
        <v>0</v>
      </c>
      <c r="E119" s="43">
        <v>0</v>
      </c>
      <c r="F119" s="66"/>
      <c r="G119" s="97"/>
      <c r="H119" s="46"/>
      <c r="I119" s="92"/>
      <c r="J119" s="93"/>
      <c r="K119" s="93"/>
      <c r="L119" s="93"/>
      <c r="M119" s="93"/>
      <c r="N119" s="49"/>
      <c r="O119" s="49"/>
      <c r="P119" s="49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ht="11.25" customHeight="1" x14ac:dyDescent="0.2">
      <c r="A120" s="73">
        <v>94</v>
      </c>
      <c r="B120" s="207" t="s">
        <v>247</v>
      </c>
      <c r="C120" s="54"/>
      <c r="D120" s="73">
        <f>+D115-D116-D117+D118-D119</f>
        <v>59</v>
      </c>
      <c r="E120" s="43">
        <f>+G107</f>
        <v>14477335.369999997</v>
      </c>
      <c r="F120" s="66"/>
      <c r="G120" s="100"/>
      <c r="H120" s="46"/>
      <c r="I120" s="92"/>
      <c r="J120" s="93"/>
      <c r="K120" s="93"/>
      <c r="L120" s="93"/>
      <c r="M120" s="49" t="b">
        <f>D120=C84</f>
        <v>1</v>
      </c>
      <c r="N120" s="49">
        <f>+D120-C84</f>
        <v>0</v>
      </c>
      <c r="O120" s="49">
        <f>+E120-F84</f>
        <v>0</v>
      </c>
      <c r="P120" s="49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ht="11.25" customHeight="1" x14ac:dyDescent="0.2">
      <c r="A121" s="298"/>
      <c r="B121" s="299" t="s">
        <v>177</v>
      </c>
      <c r="C121" s="299" t="s">
        <v>177</v>
      </c>
      <c r="D121" s="299" t="s">
        <v>177</v>
      </c>
      <c r="E121" s="300" t="s">
        <v>248</v>
      </c>
      <c r="F121" s="299" t="s">
        <v>177</v>
      </c>
      <c r="G121" s="299" t="s">
        <v>177</v>
      </c>
      <c r="H121" s="301" t="s">
        <v>177</v>
      </c>
      <c r="I121" s="92"/>
      <c r="J121" s="93"/>
      <c r="K121" s="93"/>
      <c r="L121" s="93"/>
      <c r="M121" s="93"/>
      <c r="N121" s="49"/>
      <c r="O121" s="49"/>
      <c r="P121" s="49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ht="11.25" customHeight="1" x14ac:dyDescent="0.2">
      <c r="A122" s="73">
        <v>95</v>
      </c>
      <c r="B122" s="97" t="s">
        <v>84</v>
      </c>
      <c r="C122" s="54"/>
      <c r="D122" s="46"/>
      <c r="E122" s="43"/>
      <c r="F122" s="54"/>
      <c r="G122" s="100"/>
      <c r="H122" s="46"/>
      <c r="I122" s="92"/>
      <c r="J122" s="93"/>
      <c r="K122" s="93"/>
      <c r="L122" s="93"/>
      <c r="M122" s="93"/>
      <c r="N122" s="49"/>
      <c r="O122" s="49"/>
      <c r="P122" s="49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ht="11.25" customHeight="1" x14ac:dyDescent="0.2">
      <c r="A123" s="73">
        <v>96</v>
      </c>
      <c r="B123" s="97" t="s">
        <v>85</v>
      </c>
      <c r="C123" s="54"/>
      <c r="D123" s="73"/>
      <c r="E123" s="54">
        <f>F84+H107</f>
        <v>14731856.549999999</v>
      </c>
      <c r="F123" s="67"/>
      <c r="G123" s="97"/>
      <c r="H123" s="46"/>
      <c r="I123" s="92"/>
      <c r="J123" s="93"/>
      <c r="K123" s="93"/>
      <c r="L123" s="93"/>
      <c r="M123" s="93"/>
      <c r="N123" s="49">
        <f>+E123-F84-H106</f>
        <v>254520.1799999997</v>
      </c>
      <c r="O123" s="49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ht="11.25" customHeight="1" x14ac:dyDescent="0.2">
      <c r="A124" s="106"/>
      <c r="B124" s="107"/>
      <c r="C124" s="94"/>
      <c r="D124" s="106"/>
      <c r="E124" s="94"/>
      <c r="F124" s="95"/>
      <c r="G124" s="107"/>
      <c r="H124" s="93"/>
      <c r="I124" s="92"/>
      <c r="J124" s="93"/>
      <c r="K124" s="93"/>
      <c r="L124" s="93"/>
      <c r="M124" s="93"/>
      <c r="N124" s="102"/>
      <c r="O124" s="10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</row>
    <row r="125" spans="1:32" ht="11.25" customHeight="1" x14ac:dyDescent="0.2">
      <c r="A125" s="106"/>
      <c r="B125" s="107"/>
      <c r="C125" s="94"/>
      <c r="D125" s="106"/>
      <c r="E125" s="94"/>
      <c r="F125" s="95"/>
      <c r="G125" s="107"/>
      <c r="H125" s="93"/>
      <c r="I125" s="92"/>
      <c r="J125" s="93"/>
      <c r="K125" s="93"/>
      <c r="L125" s="93"/>
      <c r="M125" s="93"/>
      <c r="N125" s="102"/>
      <c r="O125" s="10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</row>
    <row r="126" spans="1:32" ht="11.25" customHeight="1" x14ac:dyDescent="0.2">
      <c r="A126" s="106"/>
      <c r="B126" s="107"/>
      <c r="C126" s="94"/>
      <c r="D126" s="106"/>
      <c r="E126" s="94"/>
      <c r="F126" s="95"/>
      <c r="G126" s="107"/>
      <c r="H126" s="93"/>
      <c r="I126" s="92"/>
      <c r="J126" s="93"/>
      <c r="K126" s="93"/>
      <c r="L126" s="93"/>
      <c r="M126" s="93"/>
      <c r="N126" s="102"/>
      <c r="O126" s="10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</row>
    <row r="127" spans="1:32" ht="12.75" x14ac:dyDescent="0.2">
      <c r="A127" s="106"/>
      <c r="B127" s="107"/>
      <c r="C127" s="94"/>
      <c r="D127" s="106"/>
      <c r="E127" s="94"/>
      <c r="F127" s="95"/>
      <c r="G127" s="107"/>
      <c r="H127" s="93"/>
      <c r="I127" s="92"/>
      <c r="J127" s="93"/>
      <c r="K127" s="93"/>
      <c r="L127" s="93"/>
      <c r="M127" s="93"/>
      <c r="N127" s="102"/>
      <c r="O127" s="10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</row>
    <row r="128" spans="1:32" ht="25.5" customHeight="1" x14ac:dyDescent="0.2">
      <c r="B128" s="422" t="s">
        <v>262</v>
      </c>
      <c r="C128" s="422"/>
      <c r="D128" s="164"/>
      <c r="E128" s="164"/>
      <c r="F128" s="422" t="s">
        <v>86</v>
      </c>
      <c r="G128" s="422"/>
      <c r="H128" s="164"/>
      <c r="I128" s="92"/>
      <c r="J128" s="4"/>
      <c r="K128" s="92"/>
      <c r="L128" s="92"/>
      <c r="M128" s="92"/>
      <c r="N128" s="44"/>
      <c r="O128" s="4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ht="15" customHeight="1" x14ac:dyDescent="0.2">
      <c r="A129" s="193"/>
      <c r="B129" s="164"/>
      <c r="C129" s="164"/>
      <c r="D129" s="183"/>
      <c r="E129" s="183"/>
      <c r="F129" s="184"/>
      <c r="G129" s="184"/>
      <c r="H129" s="183"/>
      <c r="I129" s="96"/>
      <c r="J129" s="96"/>
      <c r="K129" s="96"/>
      <c r="L129" s="96"/>
      <c r="M129" s="96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5" customHeight="1" x14ac:dyDescent="0.2">
      <c r="A130" s="193"/>
      <c r="B130" s="183"/>
      <c r="C130" s="183"/>
      <c r="D130" s="183"/>
      <c r="E130" s="183"/>
      <c r="F130" s="184"/>
      <c r="G130" s="184"/>
      <c r="H130" s="183"/>
      <c r="I130" s="96"/>
      <c r="J130" s="96"/>
      <c r="K130" s="96"/>
      <c r="L130" s="96"/>
      <c r="M130" s="96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5" customHeight="1" x14ac:dyDescent="0.2">
      <c r="A131" s="193"/>
      <c r="B131" s="183"/>
      <c r="C131" s="183"/>
      <c r="D131" s="183"/>
      <c r="E131" s="183"/>
      <c r="F131" s="183"/>
      <c r="G131" s="183"/>
      <c r="H131" s="183"/>
      <c r="I131" s="96"/>
      <c r="J131" s="96"/>
      <c r="K131" s="96"/>
      <c r="L131" s="96"/>
      <c r="M131" s="96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5" customHeight="1" x14ac:dyDescent="0.2">
      <c r="A132" s="193"/>
      <c r="B132" s="183"/>
      <c r="C132" s="183"/>
      <c r="D132" s="183"/>
      <c r="E132" s="183"/>
      <c r="F132" s="183"/>
      <c r="G132" s="183"/>
      <c r="H132" s="183"/>
      <c r="I132" s="96"/>
      <c r="J132" s="96"/>
      <c r="K132" s="96"/>
      <c r="L132" s="96"/>
      <c r="M132" s="96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5" customHeight="1" x14ac:dyDescent="0.2">
      <c r="A133" s="193"/>
      <c r="B133" s="183"/>
      <c r="C133" s="183"/>
      <c r="D133" s="183"/>
      <c r="E133" s="183"/>
      <c r="F133" s="183"/>
      <c r="G133" s="183"/>
      <c r="H133" s="183"/>
      <c r="I133" s="96"/>
      <c r="J133" s="96"/>
      <c r="K133" s="96"/>
      <c r="L133" s="96"/>
      <c r="M133" s="96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5" customHeight="1" x14ac:dyDescent="0.2">
      <c r="A134" s="193"/>
      <c r="B134" s="183"/>
      <c r="C134" s="183"/>
      <c r="D134" s="183"/>
      <c r="E134" s="183"/>
      <c r="F134" s="183"/>
      <c r="G134" s="183"/>
      <c r="H134" s="183"/>
      <c r="I134" s="96"/>
      <c r="J134" s="96"/>
      <c r="K134" s="96"/>
      <c r="L134" s="96"/>
      <c r="M134" s="96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75" customHeight="1" x14ac:dyDescent="0.2">
      <c r="A135" s="193"/>
      <c r="B135" s="183"/>
      <c r="C135" s="183"/>
      <c r="D135" s="183"/>
      <c r="E135" s="183"/>
      <c r="F135" s="183"/>
      <c r="G135" s="183"/>
      <c r="H135" s="183"/>
      <c r="I135" s="96"/>
      <c r="J135" s="96"/>
      <c r="K135" s="96"/>
      <c r="L135" s="96"/>
      <c r="M135" s="96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</sheetData>
  <mergeCells count="24">
    <mergeCell ref="F128:G128"/>
    <mergeCell ref="B128:C128"/>
    <mergeCell ref="H4:J4"/>
    <mergeCell ref="H5:H6"/>
    <mergeCell ref="I5:I6"/>
    <mergeCell ref="J5:J6"/>
    <mergeCell ref="A74:G74"/>
    <mergeCell ref="H14:J14"/>
    <mergeCell ref="H15:I15"/>
    <mergeCell ref="H16:I16"/>
    <mergeCell ref="H17:I17"/>
    <mergeCell ref="H18:I18"/>
    <mergeCell ref="H19:I19"/>
    <mergeCell ref="H20:I20"/>
    <mergeCell ref="H23:I23"/>
    <mergeCell ref="H24:I24"/>
    <mergeCell ref="A1:F1"/>
    <mergeCell ref="A2:F2"/>
    <mergeCell ref="A3:F3"/>
    <mergeCell ref="C4:F4"/>
    <mergeCell ref="A104:H104"/>
    <mergeCell ref="H25:I25"/>
    <mergeCell ref="H26:I26"/>
    <mergeCell ref="H27:I27"/>
  </mergeCells>
  <printOptions horizontalCentered="1"/>
  <pageMargins left="0.70866141732283472" right="0.31496062992125984" top="0.15748031496062992" bottom="0.15748031496062992" header="0.31496062992125984" footer="0.31496062992125984"/>
  <pageSetup paperSize="9" scale="63" fitToHeight="0" orientation="landscape" r:id="rId1"/>
  <rowBreaks count="1" manualBreakCount="1">
    <brk id="73" max="10" man="1"/>
  </rowBreaks>
  <ignoredErrors>
    <ignoredError sqref="C106:E107 C86:E87" formulaRange="1"/>
    <ignoredError sqref="D15:D16 D58:D60 D19:F1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1003"/>
  <sheetViews>
    <sheetView showGridLines="0" view="pageBreakPreview" topLeftCell="A21" zoomScaleNormal="100" zoomScaleSheetLayoutView="100" workbookViewId="0">
      <selection activeCell="F28" activeCellId="1" sqref="D19 F28"/>
    </sheetView>
  </sheetViews>
  <sheetFormatPr baseColWidth="10" defaultColWidth="14.42578125" defaultRowHeight="15" customHeight="1" x14ac:dyDescent="0.2"/>
  <cols>
    <col min="1" max="1" width="2.42578125" customWidth="1"/>
    <col min="2" max="2" width="3.7109375" customWidth="1"/>
    <col min="3" max="3" width="49.28515625" customWidth="1"/>
    <col min="4" max="4" width="24.7109375" customWidth="1"/>
    <col min="5" max="5" width="2.85546875" customWidth="1"/>
    <col min="6" max="6" width="7.28515625" customWidth="1"/>
    <col min="7" max="7" width="25.140625" customWidth="1"/>
    <col min="8" max="8" width="9" customWidth="1"/>
    <col min="9" max="9" width="16" customWidth="1"/>
    <col min="10" max="10" width="13" bestFit="1" customWidth="1"/>
    <col min="11" max="11" width="12.42578125" bestFit="1" customWidth="1"/>
    <col min="12" max="12" width="11.85546875" bestFit="1" customWidth="1"/>
    <col min="13" max="13" width="16.42578125" customWidth="1"/>
    <col min="14" max="14" width="11.140625" customWidth="1"/>
    <col min="15" max="15" width="9.28515625" customWidth="1"/>
    <col min="16" max="28" width="11.42578125" customWidth="1"/>
  </cols>
  <sheetData>
    <row r="1" spans="2:28" ht="12.75" customHeight="1" x14ac:dyDescent="0.2">
      <c r="B1" s="1"/>
      <c r="C1" s="3"/>
      <c r="D1" s="5"/>
      <c r="E1" s="5"/>
      <c r="F1" s="7"/>
      <c r="G1" s="8"/>
      <c r="H1" s="8"/>
      <c r="I1" s="8"/>
      <c r="J1" s="8"/>
      <c r="K1" s="8"/>
      <c r="L1" s="8"/>
      <c r="M1" s="8"/>
      <c r="N1" s="8"/>
      <c r="O1" s="8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2:28" ht="16.5" customHeight="1" x14ac:dyDescent="0.2">
      <c r="B2" s="427" t="s">
        <v>868</v>
      </c>
      <c r="C2" s="427"/>
      <c r="D2" s="427"/>
      <c r="F2" s="17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2:28" ht="16.5" customHeight="1" x14ac:dyDescent="0.2">
      <c r="B3" s="427"/>
      <c r="C3" s="427"/>
      <c r="D3" s="427"/>
      <c r="F3" s="17"/>
      <c r="G3" s="8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2:28" ht="12.75" customHeight="1" x14ac:dyDescent="0.2">
      <c r="B4" s="19"/>
      <c r="C4" s="19"/>
      <c r="D4" s="24"/>
      <c r="E4" s="24"/>
      <c r="F4" s="25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2:28" ht="12.75" customHeight="1" x14ac:dyDescent="0.2">
      <c r="B5" s="431" t="s">
        <v>28</v>
      </c>
      <c r="C5" s="432"/>
      <c r="D5" s="29" t="s">
        <v>35</v>
      </c>
      <c r="E5" s="86"/>
      <c r="F5" s="3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7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2:28" ht="12.75" customHeight="1" x14ac:dyDescent="0.2">
      <c r="B6" s="32">
        <v>1</v>
      </c>
      <c r="C6" s="34" t="s">
        <v>41</v>
      </c>
      <c r="D6" s="35">
        <v>0</v>
      </c>
      <c r="E6" s="87"/>
      <c r="F6" s="25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2:28" ht="12.75" customHeight="1" x14ac:dyDescent="0.2">
      <c r="B7" s="32">
        <v>2</v>
      </c>
      <c r="C7" s="34" t="s">
        <v>43</v>
      </c>
      <c r="D7" s="35">
        <v>0</v>
      </c>
      <c r="E7" s="87"/>
      <c r="F7" s="2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2:28" ht="12.75" customHeight="1" x14ac:dyDescent="0.2">
      <c r="B8" s="37">
        <v>3</v>
      </c>
      <c r="C8" s="38" t="s">
        <v>45</v>
      </c>
      <c r="D8" s="39">
        <f>D6-D7</f>
        <v>0</v>
      </c>
      <c r="E8" s="88"/>
      <c r="F8" s="40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ht="12.75" customHeight="1" x14ac:dyDescent="0.2">
      <c r="B9" s="19"/>
      <c r="C9" s="41"/>
      <c r="D9" s="24"/>
      <c r="E9" s="24"/>
      <c r="F9" s="25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2:28" ht="12.75" customHeight="1" x14ac:dyDescent="0.2">
      <c r="B10" s="431" t="s">
        <v>46</v>
      </c>
      <c r="C10" s="432"/>
      <c r="D10" s="29" t="s">
        <v>35</v>
      </c>
      <c r="E10" s="86"/>
      <c r="F10" s="30"/>
      <c r="G10" s="19"/>
      <c r="H10" s="19"/>
      <c r="I10" s="19"/>
      <c r="J10" s="19"/>
      <c r="K10" s="33">
        <v>7.8729649999999998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2:28" ht="12.75" customHeight="1" x14ac:dyDescent="0.2">
      <c r="B11" s="32">
        <v>4</v>
      </c>
      <c r="C11" s="42" t="s">
        <v>47</v>
      </c>
      <c r="D11" s="43">
        <f>K12</f>
        <v>2522.2684450966058</v>
      </c>
      <c r="E11" s="89"/>
      <c r="F11" s="80"/>
      <c r="G11" s="97" t="s">
        <v>184</v>
      </c>
      <c r="H11" s="210"/>
      <c r="I11" s="211"/>
      <c r="J11" s="43">
        <v>330489.75991200004</v>
      </c>
      <c r="K11" s="43">
        <f>+J11/$K$10</f>
        <v>41977.801236510015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2:28" ht="12.75" customHeight="1" x14ac:dyDescent="0.2">
      <c r="B12" s="32">
        <v>5</v>
      </c>
      <c r="C12" s="42" t="s">
        <v>48</v>
      </c>
      <c r="D12" s="43">
        <f>K11</f>
        <v>41977.801236510015</v>
      </c>
      <c r="E12" s="89"/>
      <c r="F12" s="80"/>
      <c r="G12" s="97" t="s">
        <v>180</v>
      </c>
      <c r="H12" s="210"/>
      <c r="I12" s="211"/>
      <c r="J12" s="43">
        <v>19857.731188849997</v>
      </c>
      <c r="K12" s="43">
        <f t="shared" ref="K12:K44" si="0">+J12/$K$10</f>
        <v>2522.2684450966058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2:28" ht="12.75" customHeight="1" x14ac:dyDescent="0.2">
      <c r="B13" s="32">
        <v>6</v>
      </c>
      <c r="C13" s="42" t="s">
        <v>49</v>
      </c>
      <c r="D13" s="43">
        <f>+K13</f>
        <v>0</v>
      </c>
      <c r="E13" s="89"/>
      <c r="F13" s="80"/>
      <c r="G13" s="97" t="s">
        <v>185</v>
      </c>
      <c r="H13" s="210"/>
      <c r="I13" s="211"/>
      <c r="J13" s="48">
        <v>0</v>
      </c>
      <c r="K13" s="48">
        <f t="shared" si="0"/>
        <v>0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2:28" ht="12.75" customHeight="1" x14ac:dyDescent="0.2">
      <c r="B14" s="32">
        <v>7</v>
      </c>
      <c r="C14" s="42" t="s">
        <v>50</v>
      </c>
      <c r="D14" s="43">
        <f>K14</f>
        <v>0.55969796639512559</v>
      </c>
      <c r="E14" s="89"/>
      <c r="F14" s="356"/>
      <c r="G14" s="51" t="s">
        <v>186</v>
      </c>
      <c r="H14" s="51"/>
      <c r="I14" s="52"/>
      <c r="J14" s="48">
        <v>4.4064825000000001</v>
      </c>
      <c r="K14" s="48">
        <f t="shared" si="0"/>
        <v>0.55969796639512559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2:28" ht="12.75" customHeight="1" x14ac:dyDescent="0.2">
      <c r="B15" s="37">
        <v>8</v>
      </c>
      <c r="C15" s="38" t="s">
        <v>52</v>
      </c>
      <c r="D15" s="39">
        <f>SUM(D11:D13)-D14</f>
        <v>44499.509983640222</v>
      </c>
      <c r="E15" s="357"/>
      <c r="F15" s="358"/>
      <c r="G15" s="213" t="s">
        <v>163</v>
      </c>
      <c r="H15" s="210"/>
      <c r="I15" s="211"/>
      <c r="J15" s="56">
        <v>350343.08461835003</v>
      </c>
      <c r="K15" s="56">
        <f t="shared" si="0"/>
        <v>44499.509983640222</v>
      </c>
      <c r="L15" s="237">
        <f>K15-D15</f>
        <v>0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2:28" ht="12.75" customHeight="1" x14ac:dyDescent="0.2">
      <c r="B16" s="57">
        <v>9</v>
      </c>
      <c r="C16" s="42" t="s">
        <v>53</v>
      </c>
      <c r="D16" s="43">
        <f t="shared" ref="D16:D21" si="1">+K16</f>
        <v>29620.231731863409</v>
      </c>
      <c r="E16" s="89"/>
      <c r="F16" s="359"/>
      <c r="G16" s="97" t="s">
        <v>187</v>
      </c>
      <c r="H16" s="210"/>
      <c r="I16" s="211"/>
      <c r="J16" s="43">
        <v>233199.04771685001</v>
      </c>
      <c r="K16" s="43">
        <f t="shared" si="0"/>
        <v>29620.231731863409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2:28" ht="12.75" customHeight="1" x14ac:dyDescent="0.2">
      <c r="B17" s="57">
        <v>10</v>
      </c>
      <c r="C17" s="42" t="s">
        <v>54</v>
      </c>
      <c r="D17" s="58">
        <f t="shared" si="1"/>
        <v>0</v>
      </c>
      <c r="E17" s="90"/>
      <c r="F17" s="359"/>
      <c r="G17" s="97" t="s">
        <v>188</v>
      </c>
      <c r="H17" s="210"/>
      <c r="I17" s="211"/>
      <c r="J17" s="43">
        <v>0</v>
      </c>
      <c r="K17" s="43">
        <f t="shared" si="0"/>
        <v>0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2:28" ht="12.75" customHeight="1" x14ac:dyDescent="0.2">
      <c r="B18" s="57">
        <v>11</v>
      </c>
      <c r="C18" s="42" t="s">
        <v>55</v>
      </c>
      <c r="D18" s="43">
        <f t="shared" si="1"/>
        <v>906.59000000000015</v>
      </c>
      <c r="E18" s="89"/>
      <c r="F18" s="80"/>
      <c r="G18" s="97" t="s">
        <v>189</v>
      </c>
      <c r="H18" s="210"/>
      <c r="I18" s="211"/>
      <c r="J18" s="43">
        <v>7137.5513393500005</v>
      </c>
      <c r="K18" s="43">
        <f t="shared" si="0"/>
        <v>906.59000000000015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2:28" ht="12.75" customHeight="1" x14ac:dyDescent="0.2">
      <c r="B19" s="57">
        <v>12</v>
      </c>
      <c r="C19" s="42" t="s">
        <v>56</v>
      </c>
      <c r="D19" s="58">
        <f>+K19</f>
        <v>0</v>
      </c>
      <c r="E19" s="90"/>
      <c r="F19" s="80"/>
      <c r="G19" s="97" t="s">
        <v>190</v>
      </c>
      <c r="H19" s="210"/>
      <c r="I19" s="211"/>
      <c r="J19" s="43">
        <v>0</v>
      </c>
      <c r="K19" s="43">
        <f t="shared" si="0"/>
        <v>0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2:28" ht="12.75" customHeight="1" x14ac:dyDescent="0.2">
      <c r="B20" s="57">
        <v>13</v>
      </c>
      <c r="C20" s="42" t="s">
        <v>57</v>
      </c>
      <c r="D20" s="43">
        <f t="shared" si="1"/>
        <v>1541.28</v>
      </c>
      <c r="E20" s="89"/>
      <c r="F20" s="80"/>
      <c r="G20" s="97" t="s">
        <v>191</v>
      </c>
      <c r="H20" s="210"/>
      <c r="I20" s="211"/>
      <c r="J20" s="43">
        <v>12134.443495199999</v>
      </c>
      <c r="K20" s="43">
        <f t="shared" si="0"/>
        <v>1541.28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2:28" ht="12.75" customHeight="1" x14ac:dyDescent="0.2">
      <c r="B21" s="57">
        <v>14</v>
      </c>
      <c r="C21" s="42" t="s">
        <v>59</v>
      </c>
      <c r="D21" s="43">
        <f t="shared" si="1"/>
        <v>5770.8501566055475</v>
      </c>
      <c r="E21" s="89"/>
      <c r="F21" s="80"/>
      <c r="G21" s="97" t="s">
        <v>192</v>
      </c>
      <c r="H21" s="210"/>
      <c r="I21" s="211"/>
      <c r="J21" s="43">
        <v>45433.701303199996</v>
      </c>
      <c r="K21" s="43">
        <f t="shared" si="0"/>
        <v>5770.8501566055475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2:28" ht="12.75" customHeight="1" x14ac:dyDescent="0.2">
      <c r="B22" s="57">
        <v>15</v>
      </c>
      <c r="C22" s="42" t="s">
        <v>60</v>
      </c>
      <c r="D22" s="43">
        <v>0</v>
      </c>
      <c r="E22" s="89"/>
      <c r="F22" s="81"/>
      <c r="G22" s="214" t="s">
        <v>193</v>
      </c>
      <c r="H22" s="215"/>
      <c r="I22" s="216"/>
      <c r="J22" s="43">
        <v>0</v>
      </c>
      <c r="K22" s="43">
        <f t="shared" si="0"/>
        <v>0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2:28" ht="12.75" customHeight="1" x14ac:dyDescent="0.2">
      <c r="B23" s="57">
        <v>16</v>
      </c>
      <c r="C23" s="42" t="s">
        <v>61</v>
      </c>
      <c r="D23" s="43">
        <f>+K22</f>
        <v>0</v>
      </c>
      <c r="E23" s="89"/>
      <c r="F23" s="80"/>
      <c r="G23" s="97" t="s">
        <v>194</v>
      </c>
      <c r="H23" s="210"/>
      <c r="I23" s="211"/>
      <c r="J23" s="43">
        <v>5946.7118480499994</v>
      </c>
      <c r="K23" s="43">
        <f t="shared" si="0"/>
        <v>755.33320014124274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2:28" ht="12.75" customHeight="1" x14ac:dyDescent="0.2">
      <c r="B24" s="57">
        <v>17</v>
      </c>
      <c r="C24" s="42" t="s">
        <v>62</v>
      </c>
      <c r="D24" s="58">
        <f>+K23</f>
        <v>755.33320014124274</v>
      </c>
      <c r="E24" s="90"/>
      <c r="F24" s="81"/>
      <c r="G24" s="97" t="s">
        <v>195</v>
      </c>
      <c r="H24" s="210"/>
      <c r="I24" s="211"/>
      <c r="J24" s="43">
        <v>0</v>
      </c>
      <c r="K24" s="43">
        <f t="shared" si="0"/>
        <v>0</v>
      </c>
      <c r="L24" s="19"/>
      <c r="M24" s="19"/>
      <c r="N24" s="19"/>
      <c r="O24" s="19"/>
      <c r="P24" s="158"/>
      <c r="Q24" s="158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2:28" ht="12.75" customHeight="1" x14ac:dyDescent="0.2">
      <c r="B25" s="57">
        <v>18</v>
      </c>
      <c r="C25" s="42" t="s">
        <v>63</v>
      </c>
      <c r="D25" s="58">
        <f>+K24</f>
        <v>0</v>
      </c>
      <c r="E25" s="90"/>
      <c r="F25" s="82"/>
      <c r="G25" s="97" t="s">
        <v>196</v>
      </c>
      <c r="H25" s="210"/>
      <c r="I25" s="211"/>
      <c r="J25" s="43">
        <v>0</v>
      </c>
      <c r="K25" s="43">
        <f t="shared" si="0"/>
        <v>0</v>
      </c>
      <c r="L25" s="19"/>
      <c r="M25" s="19"/>
      <c r="N25" s="19"/>
      <c r="O25" s="19"/>
      <c r="P25" s="158"/>
      <c r="Q25" s="158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2:28" ht="12.75" customHeight="1" x14ac:dyDescent="0.2">
      <c r="B26" s="57">
        <v>19</v>
      </c>
      <c r="C26" s="42" t="s">
        <v>64</v>
      </c>
      <c r="D26" s="43">
        <f>+K25</f>
        <v>0</v>
      </c>
      <c r="E26" s="89"/>
      <c r="F26" s="82"/>
      <c r="G26" s="97" t="s">
        <v>197</v>
      </c>
      <c r="H26" s="210"/>
      <c r="I26" s="211"/>
      <c r="J26" s="43">
        <v>590336.38174733496</v>
      </c>
      <c r="K26" s="43">
        <f t="shared" si="0"/>
        <v>74982.726551856249</v>
      </c>
      <c r="L26" s="19"/>
      <c r="M26" s="19"/>
      <c r="N26" s="19"/>
      <c r="O26" s="19"/>
      <c r="P26" s="158"/>
      <c r="Q26" s="158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2:28" ht="12.75" customHeight="1" x14ac:dyDescent="0.2">
      <c r="B27" s="57">
        <v>20</v>
      </c>
      <c r="C27" s="42" t="s">
        <v>65</v>
      </c>
      <c r="D27" s="43">
        <f>+K26</f>
        <v>74982.726551856249</v>
      </c>
      <c r="E27" s="89"/>
      <c r="F27" s="81"/>
      <c r="G27" s="97" t="s">
        <v>198</v>
      </c>
      <c r="H27" s="210"/>
      <c r="I27" s="211"/>
      <c r="J27" s="43">
        <v>460</v>
      </c>
      <c r="K27" s="43">
        <f t="shared" si="0"/>
        <v>58.42779689735697</v>
      </c>
      <c r="L27" s="19"/>
      <c r="M27" s="19"/>
      <c r="N27" s="19"/>
      <c r="O27" s="19"/>
      <c r="P27" s="158"/>
      <c r="Q27" s="158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2:28" ht="12.75" customHeight="1" x14ac:dyDescent="0.2">
      <c r="B28" s="57">
        <v>21</v>
      </c>
      <c r="C28" s="42" t="s">
        <v>160</v>
      </c>
      <c r="D28" s="43">
        <f>+K28</f>
        <v>762.5348264599188</v>
      </c>
      <c r="E28" s="89"/>
      <c r="F28" s="81"/>
      <c r="G28" s="159" t="s">
        <v>284</v>
      </c>
      <c r="H28" s="210"/>
      <c r="I28" s="211"/>
      <c r="J28" s="258">
        <v>6003.4100000000144</v>
      </c>
      <c r="K28" s="258">
        <f t="shared" si="0"/>
        <v>762.5348264599188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2:28" ht="12.75" customHeight="1" x14ac:dyDescent="0.2">
      <c r="B29" s="57">
        <v>22</v>
      </c>
      <c r="C29" s="311" t="s">
        <v>325</v>
      </c>
      <c r="D29" s="43">
        <f>+K29</f>
        <v>3081.9343542394195</v>
      </c>
      <c r="E29" s="89"/>
      <c r="F29" s="80"/>
      <c r="G29" s="305" t="s">
        <v>325</v>
      </c>
      <c r="H29" s="217"/>
      <c r="I29" s="218"/>
      <c r="J29" s="258">
        <v>24263.961303224551</v>
      </c>
      <c r="K29" s="258">
        <f t="shared" si="0"/>
        <v>3081.9343542394195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2:28" ht="12.75" customHeight="1" x14ac:dyDescent="0.2">
      <c r="B30" s="57">
        <v>23</v>
      </c>
      <c r="C30" s="42" t="s">
        <v>198</v>
      </c>
      <c r="D30" s="43">
        <f>K27</f>
        <v>58.42779689735697</v>
      </c>
      <c r="E30" s="90"/>
      <c r="F30" s="80"/>
      <c r="G30" s="212" t="s">
        <v>164</v>
      </c>
      <c r="H30" s="210"/>
      <c r="I30" s="211"/>
      <c r="J30" s="56">
        <v>1213803.5507651104</v>
      </c>
      <c r="K30" s="56">
        <f t="shared" si="0"/>
        <v>154173.62464650997</v>
      </c>
      <c r="L30" s="237">
        <f>(SUM(D15:D27)-D28-D30)-K30-D29</f>
        <v>1.5006662579253316E-11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2:28" ht="12.75" customHeight="1" x14ac:dyDescent="0.2">
      <c r="B31" s="57">
        <v>24</v>
      </c>
      <c r="C31" s="42" t="s">
        <v>66</v>
      </c>
      <c r="D31" s="162">
        <f>K32</f>
        <v>1932.3177481419009</v>
      </c>
      <c r="E31" s="90"/>
      <c r="F31" s="8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2:28" ht="12.75" customHeight="1" x14ac:dyDescent="0.2">
      <c r="B32" s="57">
        <v>25</v>
      </c>
      <c r="C32" s="60" t="s">
        <v>839</v>
      </c>
      <c r="D32" s="377">
        <f>K41</f>
        <v>10064.269306417595</v>
      </c>
      <c r="E32" s="89"/>
      <c r="F32" s="81"/>
      <c r="G32" s="433" t="s">
        <v>66</v>
      </c>
      <c r="H32" s="434"/>
      <c r="I32" s="435"/>
      <c r="J32" s="43">
        <v>15213.07</v>
      </c>
      <c r="K32" s="43">
        <f t="shared" si="0"/>
        <v>1932.3177481419009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2:28" ht="12.75" customHeight="1" x14ac:dyDescent="0.2">
      <c r="B33" s="57">
        <v>26</v>
      </c>
      <c r="C33" s="42" t="s">
        <v>67</v>
      </c>
      <c r="D33" s="61">
        <v>0</v>
      </c>
      <c r="E33" s="89"/>
      <c r="F33" s="81"/>
      <c r="G33" s="433" t="s">
        <v>76</v>
      </c>
      <c r="H33" s="434"/>
      <c r="I33" s="435"/>
      <c r="J33" s="43">
        <v>65661.3</v>
      </c>
      <c r="K33" s="43">
        <f t="shared" si="0"/>
        <v>8340.0980443835342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2:28" ht="12.75" customHeight="1" x14ac:dyDescent="0.2">
      <c r="B34" s="57">
        <v>27</v>
      </c>
      <c r="C34" s="42" t="s">
        <v>68</v>
      </c>
      <c r="D34" s="162">
        <f>+K35</f>
        <v>9365.1629341677508</v>
      </c>
      <c r="E34" s="89"/>
      <c r="F34" s="81"/>
      <c r="G34" s="433" t="s">
        <v>77</v>
      </c>
      <c r="H34" s="434"/>
      <c r="I34" s="435"/>
      <c r="J34" s="43">
        <v>36196.03</v>
      </c>
      <c r="K34" s="43">
        <f t="shared" si="0"/>
        <v>4597.5093246318256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2:28" ht="12.75" customHeight="1" x14ac:dyDescent="0.2">
      <c r="B35" s="57">
        <v>28</v>
      </c>
      <c r="C35" s="42" t="s">
        <v>69</v>
      </c>
      <c r="D35" s="162">
        <f>+K33+K34</f>
        <v>12937.607369015361</v>
      </c>
      <c r="E35" s="89"/>
      <c r="F35" s="81"/>
      <c r="G35" s="433" t="s">
        <v>78</v>
      </c>
      <c r="H35" s="434"/>
      <c r="I35" s="435"/>
      <c r="J35" s="43">
        <v>73731.600000000006</v>
      </c>
      <c r="K35" s="43">
        <f t="shared" si="0"/>
        <v>9365.1629341677508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2:28" ht="12.75" customHeight="1" x14ac:dyDescent="0.2">
      <c r="B36" s="57">
        <v>29</v>
      </c>
      <c r="C36" s="42" t="s">
        <v>70</v>
      </c>
      <c r="D36" s="43">
        <v>0</v>
      </c>
      <c r="E36" s="89"/>
      <c r="F36" s="81"/>
      <c r="G36" s="155" t="s">
        <v>79</v>
      </c>
      <c r="H36" s="217"/>
      <c r="I36" s="218"/>
      <c r="J36" s="43">
        <v>21715.200000000001</v>
      </c>
      <c r="K36" s="43">
        <f t="shared" si="0"/>
        <v>2758.1984677945352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2:28" ht="12.75" customHeight="1" x14ac:dyDescent="0.2">
      <c r="B37" s="57">
        <v>30</v>
      </c>
      <c r="C37" s="42" t="s">
        <v>71</v>
      </c>
      <c r="D37" s="162">
        <f>+K36</f>
        <v>2758.1984677945352</v>
      </c>
      <c r="E37" s="89"/>
      <c r="F37" s="81"/>
      <c r="G37" s="433" t="s">
        <v>62</v>
      </c>
      <c r="H37" s="434"/>
      <c r="I37" s="435"/>
      <c r="J37" s="43">
        <v>132756.98000000001</v>
      </c>
      <c r="K37" s="43">
        <f t="shared" si="0"/>
        <v>16862.386661188004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2:28" ht="12.75" customHeight="1" x14ac:dyDescent="0.25">
      <c r="B38" s="57">
        <v>31</v>
      </c>
      <c r="C38" s="42" t="s">
        <v>72</v>
      </c>
      <c r="D38" s="162">
        <f>+K37</f>
        <v>16862.386661188004</v>
      </c>
      <c r="E38" s="89"/>
      <c r="F38" s="83"/>
      <c r="G38" s="97" t="s">
        <v>340</v>
      </c>
      <c r="H38" s="217"/>
      <c r="I38" s="218"/>
      <c r="J38" s="43">
        <v>0</v>
      </c>
      <c r="K38" s="43">
        <f t="shared" si="0"/>
        <v>0</v>
      </c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2:28" ht="12.75" customHeight="1" x14ac:dyDescent="0.2">
      <c r="B39" s="57">
        <v>32</v>
      </c>
      <c r="C39" s="42" t="s">
        <v>73</v>
      </c>
      <c r="D39" s="162">
        <f>+K38</f>
        <v>0</v>
      </c>
      <c r="E39" s="89"/>
      <c r="F39" s="84"/>
      <c r="G39" s="214" t="s">
        <v>820</v>
      </c>
      <c r="H39" s="210"/>
      <c r="I39" s="211"/>
      <c r="J39" s="43">
        <v>0</v>
      </c>
      <c r="K39" s="43">
        <f t="shared" si="0"/>
        <v>0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2:28" ht="12.75" customHeight="1" x14ac:dyDescent="0.2">
      <c r="B40" s="57">
        <v>33</v>
      </c>
      <c r="C40" s="42" t="s">
        <v>62</v>
      </c>
      <c r="D40" s="162">
        <f>+K39</f>
        <v>0</v>
      </c>
      <c r="E40" s="91"/>
      <c r="F40" s="85"/>
      <c r="G40" s="214" t="s">
        <v>841</v>
      </c>
      <c r="H40" s="217"/>
      <c r="I40" s="218"/>
      <c r="J40" s="43">
        <v>0</v>
      </c>
      <c r="K40" s="43">
        <f t="shared" si="0"/>
        <v>0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2:28" ht="12.75" customHeight="1" x14ac:dyDescent="0.2">
      <c r="B41" s="57">
        <v>34</v>
      </c>
      <c r="C41" s="42" t="s">
        <v>856</v>
      </c>
      <c r="D41" s="162">
        <f>K40</f>
        <v>0</v>
      </c>
      <c r="E41" s="24"/>
      <c r="F41" s="25"/>
      <c r="G41" s="433" t="s">
        <v>840</v>
      </c>
      <c r="H41" s="434"/>
      <c r="I41" s="435"/>
      <c r="J41" s="43">
        <v>79235.64</v>
      </c>
      <c r="K41" s="43">
        <f t="shared" si="0"/>
        <v>10064.269306417595</v>
      </c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2:28" ht="12.75" customHeight="1" x14ac:dyDescent="0.2">
      <c r="B42" s="37">
        <v>35</v>
      </c>
      <c r="C42" s="38" t="s">
        <v>74</v>
      </c>
      <c r="D42" s="64">
        <f>SUM(D15:D27,D29)-SUM(D28:D41)-D27-D23</f>
        <v>28352.889962168003</v>
      </c>
      <c r="E42" s="24"/>
      <c r="F42" s="25"/>
      <c r="G42" s="428" t="s">
        <v>80</v>
      </c>
      <c r="H42" s="429"/>
      <c r="I42" s="430"/>
      <c r="J42" s="43">
        <v>424509.82000000007</v>
      </c>
      <c r="K42" s="162">
        <f t="shared" si="0"/>
        <v>53919.942486725151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2:28" ht="12.75" customHeight="1" x14ac:dyDescent="0.2">
      <c r="B43" s="19"/>
      <c r="C43" s="65"/>
      <c r="D43" s="24"/>
      <c r="E43" s="24"/>
      <c r="F43" s="25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2:28" ht="12.75" customHeight="1" x14ac:dyDescent="0.2">
      <c r="B44" s="19"/>
      <c r="C44" s="19"/>
      <c r="E44" s="24"/>
      <c r="F44" s="25"/>
      <c r="G44" s="428" t="s">
        <v>81</v>
      </c>
      <c r="H44" s="429"/>
      <c r="I44" s="430"/>
      <c r="J44" s="162">
        <v>223221.31032099971</v>
      </c>
      <c r="K44" s="162">
        <f t="shared" si="0"/>
        <v>28352.889962167967</v>
      </c>
      <c r="L44" s="238">
        <f>SUM(D31:D41)-K42</f>
        <v>0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2:28" ht="12.75" customHeight="1" x14ac:dyDescent="0.2">
      <c r="B45" s="19"/>
      <c r="C45" s="19"/>
      <c r="E45" s="24"/>
      <c r="F45" s="25"/>
      <c r="G45" s="19"/>
      <c r="H45" s="19"/>
      <c r="I45" s="62"/>
      <c r="J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2:28" ht="12.75" customHeight="1" x14ac:dyDescent="0.2">
      <c r="B46" s="19"/>
      <c r="C46" s="19"/>
      <c r="E46" s="24"/>
      <c r="F46" s="25"/>
      <c r="G46" s="19"/>
      <c r="H46" s="19"/>
      <c r="I46" s="62"/>
      <c r="J46" s="19"/>
      <c r="L46" s="163">
        <f>(J44/$K$10)-D42</f>
        <v>-3.637978807091713E-11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2:28" ht="12.75" customHeight="1" x14ac:dyDescent="0.2">
      <c r="B47" s="19"/>
      <c r="C47" s="19"/>
      <c r="D47" s="24"/>
      <c r="E47" s="24"/>
      <c r="F47" s="25"/>
      <c r="G47" s="19"/>
      <c r="H47" s="19"/>
      <c r="I47" s="62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2:28" ht="12.75" customHeight="1" x14ac:dyDescent="0.2">
      <c r="B48" s="19"/>
      <c r="C48" s="19"/>
      <c r="D48" s="24"/>
      <c r="E48" s="24"/>
      <c r="F48" s="25"/>
      <c r="G48" s="19"/>
      <c r="H48" s="19"/>
      <c r="I48" s="62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2:28" ht="12.75" customHeight="1" x14ac:dyDescent="0.2">
      <c r="B49" s="19"/>
      <c r="C49" s="19"/>
      <c r="D49" s="24"/>
      <c r="E49" s="24"/>
      <c r="F49" s="25"/>
      <c r="G49" s="19"/>
      <c r="H49" s="19"/>
      <c r="I49" s="62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2:28" ht="12.75" customHeight="1" x14ac:dyDescent="0.2">
      <c r="B50" s="19"/>
      <c r="C50" s="19"/>
      <c r="D50" s="24"/>
      <c r="E50" s="24"/>
      <c r="F50" s="25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2:28" ht="12.75" customHeight="1" x14ac:dyDescent="0.2">
      <c r="B51" s="19"/>
      <c r="C51" s="19"/>
      <c r="D51" s="24"/>
      <c r="E51" s="24"/>
      <c r="F51" s="25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2:28" ht="12.75" customHeight="1" x14ac:dyDescent="0.2">
      <c r="B52" s="19"/>
      <c r="C52" s="19"/>
      <c r="D52" s="24"/>
      <c r="E52" s="24"/>
      <c r="F52" s="25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2:28" ht="12.75" customHeight="1" x14ac:dyDescent="0.2">
      <c r="B53" s="19"/>
      <c r="C53" s="19"/>
      <c r="D53" s="24"/>
      <c r="E53" s="24"/>
      <c r="F53" s="25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2:28" ht="12.75" customHeight="1" x14ac:dyDescent="0.2">
      <c r="B54" s="19"/>
      <c r="C54" s="19"/>
      <c r="D54" s="24"/>
      <c r="E54" s="24"/>
      <c r="F54" s="25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2:28" ht="12.75" customHeight="1" x14ac:dyDescent="0.2">
      <c r="B55" s="19"/>
      <c r="C55" s="19"/>
      <c r="D55" s="24"/>
      <c r="E55" s="24"/>
      <c r="F55" s="25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2:28" ht="12.75" customHeight="1" x14ac:dyDescent="0.2">
      <c r="B56" s="19"/>
      <c r="C56" s="19"/>
      <c r="D56" s="24"/>
      <c r="E56" s="24"/>
      <c r="F56" s="25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2:28" ht="12.75" customHeight="1" x14ac:dyDescent="0.2">
      <c r="B57" s="19"/>
      <c r="C57" s="19"/>
      <c r="D57" s="24"/>
      <c r="E57" s="24"/>
      <c r="F57" s="25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2:28" ht="12.75" customHeight="1" x14ac:dyDescent="0.2">
      <c r="B58" s="19"/>
      <c r="C58" s="19"/>
      <c r="D58" s="24"/>
      <c r="E58" s="24"/>
      <c r="F58" s="25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2:28" ht="12.75" customHeight="1" x14ac:dyDescent="0.2">
      <c r="B59" s="19"/>
      <c r="C59" s="19"/>
      <c r="D59" s="24"/>
      <c r="E59" s="24"/>
      <c r="F59" s="25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2:28" ht="12.75" customHeight="1" x14ac:dyDescent="0.2">
      <c r="B60" s="19"/>
      <c r="C60" s="19"/>
      <c r="D60" s="24"/>
      <c r="E60" s="24"/>
      <c r="F60" s="25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2:28" ht="12.75" customHeight="1" x14ac:dyDescent="0.2">
      <c r="B61" s="19"/>
      <c r="C61" s="19"/>
      <c r="D61" s="24"/>
      <c r="E61" s="24"/>
      <c r="F61" s="25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2:28" ht="12.75" customHeight="1" x14ac:dyDescent="0.2">
      <c r="B62" s="19"/>
      <c r="C62" s="19"/>
      <c r="D62" s="24"/>
      <c r="E62" s="24"/>
      <c r="F62" s="25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2:28" ht="12.75" customHeight="1" x14ac:dyDescent="0.2">
      <c r="B63" s="19"/>
      <c r="C63" s="19"/>
      <c r="D63" s="24"/>
      <c r="E63" s="24"/>
      <c r="F63" s="25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2:28" ht="12.75" customHeight="1" x14ac:dyDescent="0.2">
      <c r="B64" s="19"/>
      <c r="C64" s="19"/>
      <c r="D64" s="24"/>
      <c r="E64" s="24"/>
      <c r="F64" s="25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2:28" ht="12.75" customHeight="1" x14ac:dyDescent="0.2">
      <c r="B65" s="19"/>
      <c r="C65" s="19"/>
      <c r="D65" s="24"/>
      <c r="E65" s="24"/>
      <c r="F65" s="25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2:28" ht="12.75" customHeight="1" x14ac:dyDescent="0.2">
      <c r="B66" s="19"/>
      <c r="C66" s="19"/>
      <c r="D66" s="24"/>
      <c r="E66" s="24"/>
      <c r="F66" s="25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2:28" ht="12.75" customHeight="1" x14ac:dyDescent="0.2">
      <c r="B67" s="19"/>
      <c r="C67" s="19"/>
      <c r="D67" s="24"/>
      <c r="E67" s="24"/>
      <c r="F67" s="25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2:28" ht="12.75" customHeight="1" x14ac:dyDescent="0.2">
      <c r="B68" s="19"/>
      <c r="C68" s="19"/>
      <c r="D68" s="24"/>
      <c r="E68" s="24"/>
      <c r="F68" s="25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2:28" ht="12.75" customHeight="1" x14ac:dyDescent="0.2">
      <c r="B69" s="19"/>
      <c r="C69" s="19"/>
      <c r="D69" s="24"/>
      <c r="E69" s="24"/>
      <c r="F69" s="25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2:28" ht="12.75" customHeight="1" x14ac:dyDescent="0.2">
      <c r="B70" s="19"/>
      <c r="C70" s="19"/>
      <c r="D70" s="24"/>
      <c r="E70" s="24"/>
      <c r="F70" s="25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2:28" ht="12.75" customHeight="1" x14ac:dyDescent="0.2">
      <c r="B71" s="19"/>
      <c r="C71" s="19"/>
      <c r="D71" s="24"/>
      <c r="E71" s="24"/>
      <c r="F71" s="25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2:28" ht="12.75" customHeight="1" x14ac:dyDescent="0.2">
      <c r="B72" s="19"/>
      <c r="C72" s="19"/>
      <c r="D72" s="24"/>
      <c r="E72" s="24"/>
      <c r="F72" s="25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2:28" ht="12.75" customHeight="1" x14ac:dyDescent="0.2">
      <c r="B73" s="19"/>
      <c r="C73" s="19"/>
      <c r="D73" s="24"/>
      <c r="E73" s="24"/>
      <c r="F73" s="25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2:28" ht="12.75" customHeight="1" x14ac:dyDescent="0.2">
      <c r="B74" s="19"/>
      <c r="C74" s="19"/>
      <c r="D74" s="24"/>
      <c r="E74" s="24"/>
      <c r="F74" s="25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2:28" ht="12.75" customHeight="1" x14ac:dyDescent="0.2">
      <c r="B75" s="19"/>
      <c r="C75" s="19"/>
      <c r="D75" s="24"/>
      <c r="E75" s="24"/>
      <c r="F75" s="25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2:28" ht="12.75" customHeight="1" x14ac:dyDescent="0.2">
      <c r="B76" s="19"/>
      <c r="C76" s="19"/>
      <c r="D76" s="24"/>
      <c r="E76" s="24"/>
      <c r="F76" s="25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2:28" ht="12.75" customHeight="1" x14ac:dyDescent="0.2">
      <c r="B77" s="19"/>
      <c r="C77" s="19"/>
      <c r="D77" s="24"/>
      <c r="E77" s="24"/>
      <c r="F77" s="25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2:28" ht="12.75" customHeight="1" x14ac:dyDescent="0.2">
      <c r="B78" s="19"/>
      <c r="C78" s="19"/>
      <c r="D78" s="24"/>
      <c r="E78" s="24"/>
      <c r="F78" s="25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2:28" ht="12.75" customHeight="1" x14ac:dyDescent="0.2">
      <c r="B79" s="19"/>
      <c r="C79" s="19"/>
      <c r="D79" s="24"/>
      <c r="E79" s="24"/>
      <c r="F79" s="25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2:28" ht="12.75" customHeight="1" x14ac:dyDescent="0.2">
      <c r="B80" s="19"/>
      <c r="C80" s="19"/>
      <c r="D80" s="24"/>
      <c r="E80" s="24"/>
      <c r="F80" s="25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2:28" ht="12.75" customHeight="1" x14ac:dyDescent="0.2">
      <c r="B81" s="19"/>
      <c r="C81" s="19"/>
      <c r="D81" s="24"/>
      <c r="E81" s="24"/>
      <c r="F81" s="25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2:28" ht="12.75" customHeight="1" x14ac:dyDescent="0.2">
      <c r="B82" s="19"/>
      <c r="C82" s="19"/>
      <c r="D82" s="24"/>
      <c r="E82" s="24"/>
      <c r="F82" s="25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2:28" ht="12.75" customHeight="1" x14ac:dyDescent="0.2">
      <c r="B83" s="19"/>
      <c r="C83" s="19"/>
      <c r="D83" s="24"/>
      <c r="E83" s="24"/>
      <c r="F83" s="25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2:28" ht="12.75" customHeight="1" x14ac:dyDescent="0.2">
      <c r="B84" s="19"/>
      <c r="C84" s="19"/>
      <c r="D84" s="24"/>
      <c r="E84" s="24"/>
      <c r="F84" s="25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2:28" ht="12.75" customHeight="1" x14ac:dyDescent="0.2">
      <c r="B85" s="19"/>
      <c r="C85" s="19"/>
      <c r="D85" s="24"/>
      <c r="E85" s="24"/>
      <c r="F85" s="25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2:28" ht="12.75" customHeight="1" x14ac:dyDescent="0.2">
      <c r="B86" s="19"/>
      <c r="C86" s="19"/>
      <c r="D86" s="24"/>
      <c r="E86" s="24"/>
      <c r="F86" s="25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2:28" ht="12.75" customHeight="1" x14ac:dyDescent="0.2">
      <c r="B87" s="19"/>
      <c r="C87" s="19"/>
      <c r="D87" s="24"/>
      <c r="E87" s="24"/>
      <c r="F87" s="25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2:28" ht="12.75" customHeight="1" x14ac:dyDescent="0.2">
      <c r="B88" s="19"/>
      <c r="C88" s="19"/>
      <c r="D88" s="24"/>
      <c r="E88" s="24"/>
      <c r="F88" s="25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2:28" ht="12.75" customHeight="1" x14ac:dyDescent="0.2">
      <c r="B89" s="19"/>
      <c r="C89" s="19"/>
      <c r="D89" s="24"/>
      <c r="E89" s="24"/>
      <c r="F89" s="25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2:28" ht="12.75" customHeight="1" x14ac:dyDescent="0.2">
      <c r="B90" s="19"/>
      <c r="C90" s="19"/>
      <c r="D90" s="24"/>
      <c r="E90" s="24"/>
      <c r="F90" s="25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2:28" ht="12.75" customHeight="1" x14ac:dyDescent="0.2">
      <c r="B91" s="19"/>
      <c r="C91" s="19"/>
      <c r="D91" s="24"/>
      <c r="E91" s="24"/>
      <c r="F91" s="25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2:28" ht="12.75" customHeight="1" x14ac:dyDescent="0.2">
      <c r="B92" s="19"/>
      <c r="C92" s="19"/>
      <c r="D92" s="24"/>
      <c r="E92" s="24"/>
      <c r="F92" s="25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2:28" ht="12.75" customHeight="1" x14ac:dyDescent="0.2">
      <c r="B93" s="19"/>
      <c r="C93" s="19"/>
      <c r="D93" s="24"/>
      <c r="E93" s="24"/>
      <c r="F93" s="25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2:28" ht="12.75" customHeight="1" x14ac:dyDescent="0.2">
      <c r="B94" s="19"/>
      <c r="C94" s="19"/>
      <c r="D94" s="24"/>
      <c r="E94" s="24"/>
      <c r="F94" s="25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2:28" ht="12.75" customHeight="1" x14ac:dyDescent="0.2">
      <c r="B95" s="19"/>
      <c r="C95" s="19"/>
      <c r="D95" s="24"/>
      <c r="E95" s="24"/>
      <c r="F95" s="25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2:28" ht="12.75" customHeight="1" x14ac:dyDescent="0.2">
      <c r="B96" s="19"/>
      <c r="C96" s="19"/>
      <c r="D96" s="24"/>
      <c r="E96" s="24"/>
      <c r="F96" s="25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2:28" ht="12.75" customHeight="1" x14ac:dyDescent="0.2">
      <c r="B97" s="19"/>
      <c r="C97" s="19"/>
      <c r="D97" s="24"/>
      <c r="E97" s="24"/>
      <c r="F97" s="25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2:28" ht="12.75" customHeight="1" x14ac:dyDescent="0.2">
      <c r="B98" s="19"/>
      <c r="C98" s="19"/>
      <c r="D98" s="24"/>
      <c r="E98" s="24"/>
      <c r="F98" s="25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2:28" ht="12.75" customHeight="1" x14ac:dyDescent="0.2">
      <c r="B99" s="19"/>
      <c r="C99" s="19"/>
      <c r="D99" s="24"/>
      <c r="E99" s="24"/>
      <c r="F99" s="25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2:28" ht="12.75" customHeight="1" x14ac:dyDescent="0.2">
      <c r="B100" s="19"/>
      <c r="C100" s="19"/>
      <c r="D100" s="24"/>
      <c r="E100" s="24"/>
      <c r="F100" s="25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2:28" ht="12.75" customHeight="1" x14ac:dyDescent="0.2">
      <c r="B101" s="19"/>
      <c r="C101" s="19"/>
      <c r="D101" s="24"/>
      <c r="E101" s="24"/>
      <c r="F101" s="25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2:28" ht="12.75" customHeight="1" x14ac:dyDescent="0.2">
      <c r="B102" s="19"/>
      <c r="C102" s="19"/>
      <c r="D102" s="24"/>
      <c r="E102" s="24"/>
      <c r="F102" s="25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2:28" ht="12.75" customHeight="1" x14ac:dyDescent="0.2">
      <c r="B103" s="19"/>
      <c r="C103" s="19"/>
      <c r="D103" s="24"/>
      <c r="E103" s="24"/>
      <c r="F103" s="25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2:28" ht="12.75" customHeight="1" x14ac:dyDescent="0.2">
      <c r="B104" s="19" t="s">
        <v>75</v>
      </c>
      <c r="C104" s="19"/>
      <c r="D104" s="24"/>
      <c r="E104" s="24"/>
      <c r="F104" s="25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2:28" ht="12.75" customHeight="1" x14ac:dyDescent="0.2">
      <c r="B105" s="19"/>
      <c r="C105" s="19"/>
      <c r="D105" s="24"/>
      <c r="E105" s="24"/>
      <c r="F105" s="25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2:28" ht="12.75" customHeight="1" x14ac:dyDescent="0.2">
      <c r="B106" s="19"/>
      <c r="C106" s="19"/>
      <c r="D106" s="24"/>
      <c r="E106" s="24"/>
      <c r="F106" s="25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2:28" ht="12.75" customHeight="1" x14ac:dyDescent="0.2">
      <c r="B107" s="19"/>
      <c r="C107" s="19"/>
      <c r="D107" s="24"/>
      <c r="E107" s="24"/>
      <c r="F107" s="25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2:28" ht="12.75" customHeight="1" x14ac:dyDescent="0.2">
      <c r="B108" s="19"/>
      <c r="C108" s="19"/>
      <c r="D108" s="24"/>
      <c r="E108" s="24"/>
      <c r="F108" s="25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2:28" ht="12.75" customHeight="1" x14ac:dyDescent="0.2">
      <c r="B109" s="19"/>
      <c r="C109" s="19"/>
      <c r="D109" s="24"/>
      <c r="E109" s="24"/>
      <c r="F109" s="25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2:28" ht="12.75" customHeight="1" x14ac:dyDescent="0.2">
      <c r="B110" s="19"/>
      <c r="C110" s="19"/>
      <c r="D110" s="24"/>
      <c r="E110" s="24"/>
      <c r="F110" s="25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2:28" ht="12.75" customHeight="1" x14ac:dyDescent="0.2">
      <c r="B111" s="19"/>
      <c r="C111" s="19"/>
      <c r="D111" s="24"/>
      <c r="E111" s="24"/>
      <c r="F111" s="25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2:28" ht="12.75" customHeight="1" x14ac:dyDescent="0.2">
      <c r="B112" s="19"/>
      <c r="C112" s="19"/>
      <c r="D112" s="24"/>
      <c r="E112" s="24"/>
      <c r="F112" s="25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2:28" ht="12.75" customHeight="1" x14ac:dyDescent="0.2">
      <c r="B113" s="19"/>
      <c r="C113" s="19"/>
      <c r="D113" s="24"/>
      <c r="E113" s="24"/>
      <c r="F113" s="25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2:28" ht="12.75" customHeight="1" x14ac:dyDescent="0.2">
      <c r="B114" s="19"/>
      <c r="C114" s="19"/>
      <c r="D114" s="24"/>
      <c r="E114" s="24"/>
      <c r="F114" s="25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2:28" ht="12.75" customHeight="1" x14ac:dyDescent="0.2">
      <c r="B115" s="19"/>
      <c r="C115" s="19"/>
      <c r="D115" s="24"/>
      <c r="E115" s="24"/>
      <c r="F115" s="25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2:28" ht="12.75" customHeight="1" x14ac:dyDescent="0.2">
      <c r="B116" s="19"/>
      <c r="C116" s="19"/>
      <c r="D116" s="24"/>
      <c r="E116" s="24"/>
      <c r="F116" s="25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2:28" ht="12.75" customHeight="1" x14ac:dyDescent="0.2">
      <c r="B117" s="19"/>
      <c r="C117" s="19"/>
      <c r="D117" s="24"/>
      <c r="E117" s="24"/>
      <c r="F117" s="25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2:28" ht="12.75" customHeight="1" x14ac:dyDescent="0.2">
      <c r="B118" s="19"/>
      <c r="C118" s="19"/>
      <c r="D118" s="24"/>
      <c r="E118" s="24"/>
      <c r="F118" s="25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2:28" ht="12.75" customHeight="1" x14ac:dyDescent="0.2">
      <c r="B119" s="19"/>
      <c r="C119" s="19"/>
      <c r="D119" s="24"/>
      <c r="E119" s="24"/>
      <c r="F119" s="25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2:28" ht="12.75" customHeight="1" x14ac:dyDescent="0.2">
      <c r="B120" s="19"/>
      <c r="C120" s="19"/>
      <c r="D120" s="24"/>
      <c r="E120" s="24"/>
      <c r="F120" s="25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2:28" ht="12.75" customHeight="1" x14ac:dyDescent="0.2">
      <c r="B121" s="19"/>
      <c r="C121" s="19"/>
      <c r="D121" s="24"/>
      <c r="E121" s="24"/>
      <c r="F121" s="25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2:28" ht="12.75" customHeight="1" x14ac:dyDescent="0.2">
      <c r="B122" s="19"/>
      <c r="C122" s="19"/>
      <c r="D122" s="24"/>
      <c r="E122" s="24"/>
      <c r="F122" s="25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2:28" ht="12.75" customHeight="1" x14ac:dyDescent="0.2">
      <c r="B123" s="19"/>
      <c r="C123" s="19"/>
      <c r="D123" s="24"/>
      <c r="E123" s="24"/>
      <c r="F123" s="25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2:28" ht="12.75" customHeight="1" x14ac:dyDescent="0.2">
      <c r="B124" s="19"/>
      <c r="C124" s="19"/>
      <c r="D124" s="24"/>
      <c r="E124" s="24"/>
      <c r="F124" s="25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2:28" ht="12.75" customHeight="1" x14ac:dyDescent="0.2">
      <c r="B125" s="19"/>
      <c r="C125" s="19"/>
      <c r="D125" s="24"/>
      <c r="E125" s="24"/>
      <c r="F125" s="25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2:28" ht="12.75" customHeight="1" x14ac:dyDescent="0.2">
      <c r="B126" s="19"/>
      <c r="C126" s="19"/>
      <c r="D126" s="24"/>
      <c r="E126" s="24"/>
      <c r="F126" s="25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2:28" ht="12.75" customHeight="1" x14ac:dyDescent="0.2">
      <c r="B127" s="19"/>
      <c r="C127" s="19"/>
      <c r="D127" s="24"/>
      <c r="E127" s="24"/>
      <c r="F127" s="25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2:28" ht="12.75" customHeight="1" x14ac:dyDescent="0.2">
      <c r="B128" s="19"/>
      <c r="C128" s="19"/>
      <c r="D128" s="24"/>
      <c r="E128" s="24"/>
      <c r="F128" s="25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2:28" ht="12.75" customHeight="1" x14ac:dyDescent="0.2">
      <c r="B129" s="19"/>
      <c r="C129" s="19"/>
      <c r="D129" s="24"/>
      <c r="E129" s="24"/>
      <c r="F129" s="25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2:28" ht="12.75" customHeight="1" x14ac:dyDescent="0.2">
      <c r="B130" s="19"/>
      <c r="C130" s="19"/>
      <c r="D130" s="24"/>
      <c r="E130" s="24"/>
      <c r="F130" s="25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2:28" ht="12.75" customHeight="1" x14ac:dyDescent="0.2">
      <c r="B131" s="19"/>
      <c r="C131" s="19"/>
      <c r="D131" s="24"/>
      <c r="E131" s="24"/>
      <c r="F131" s="25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2:28" ht="12.75" customHeight="1" x14ac:dyDescent="0.2">
      <c r="B132" s="19"/>
      <c r="C132" s="19"/>
      <c r="D132" s="24"/>
      <c r="E132" s="24"/>
      <c r="F132" s="25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2:28" ht="12.75" customHeight="1" x14ac:dyDescent="0.2">
      <c r="B133" s="19"/>
      <c r="C133" s="19"/>
      <c r="D133" s="24"/>
      <c r="E133" s="24"/>
      <c r="F133" s="25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2:28" ht="12.75" customHeight="1" x14ac:dyDescent="0.2">
      <c r="B134" s="19"/>
      <c r="C134" s="19"/>
      <c r="D134" s="24"/>
      <c r="E134" s="24"/>
      <c r="F134" s="25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2:28" ht="12.75" customHeight="1" x14ac:dyDescent="0.2">
      <c r="B135" s="19"/>
      <c r="C135" s="19"/>
      <c r="D135" s="24"/>
      <c r="E135" s="24"/>
      <c r="F135" s="25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2:28" ht="12.75" customHeight="1" x14ac:dyDescent="0.2">
      <c r="B136" s="19"/>
      <c r="C136" s="19"/>
      <c r="D136" s="24"/>
      <c r="E136" s="24"/>
      <c r="F136" s="25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2:28" ht="12.75" customHeight="1" x14ac:dyDescent="0.2">
      <c r="B137" s="19"/>
      <c r="C137" s="19"/>
      <c r="D137" s="24"/>
      <c r="E137" s="24"/>
      <c r="F137" s="25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2:28" ht="12.75" customHeight="1" x14ac:dyDescent="0.2">
      <c r="B138" s="19"/>
      <c r="C138" s="19"/>
      <c r="D138" s="24"/>
      <c r="E138" s="24"/>
      <c r="F138" s="25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2:28" ht="12.75" customHeight="1" x14ac:dyDescent="0.2">
      <c r="B139" s="19"/>
      <c r="C139" s="19"/>
      <c r="D139" s="24"/>
      <c r="E139" s="24"/>
      <c r="F139" s="25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2:28" ht="12.75" customHeight="1" x14ac:dyDescent="0.2">
      <c r="B140" s="19"/>
      <c r="C140" s="19"/>
      <c r="D140" s="24"/>
      <c r="E140" s="24"/>
      <c r="F140" s="25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2:28" ht="12.75" customHeight="1" x14ac:dyDescent="0.2">
      <c r="B141" s="19"/>
      <c r="C141" s="19"/>
      <c r="D141" s="24"/>
      <c r="E141" s="24"/>
      <c r="F141" s="25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2:28" ht="12.75" customHeight="1" x14ac:dyDescent="0.2">
      <c r="B142" s="19"/>
      <c r="C142" s="19"/>
      <c r="D142" s="24"/>
      <c r="E142" s="24"/>
      <c r="F142" s="25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2:28" ht="12.75" customHeight="1" x14ac:dyDescent="0.2">
      <c r="B143" s="19"/>
      <c r="C143" s="19"/>
      <c r="D143" s="24"/>
      <c r="E143" s="24"/>
      <c r="F143" s="25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2:28" ht="12.75" customHeight="1" x14ac:dyDescent="0.2">
      <c r="B144" s="19"/>
      <c r="C144" s="19"/>
      <c r="D144" s="24"/>
      <c r="E144" s="24"/>
      <c r="F144" s="25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2:28" ht="12.75" customHeight="1" x14ac:dyDescent="0.2">
      <c r="B145" s="19"/>
      <c r="C145" s="19"/>
      <c r="D145" s="24"/>
      <c r="E145" s="24"/>
      <c r="F145" s="25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2:28" ht="12.75" customHeight="1" x14ac:dyDescent="0.2">
      <c r="B146" s="19"/>
      <c r="C146" s="19"/>
      <c r="D146" s="24"/>
      <c r="E146" s="24"/>
      <c r="F146" s="25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2:28" ht="12.75" customHeight="1" x14ac:dyDescent="0.2">
      <c r="B147" s="19"/>
      <c r="C147" s="19"/>
      <c r="D147" s="24"/>
      <c r="E147" s="24"/>
      <c r="F147" s="25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2:28" ht="12.75" customHeight="1" x14ac:dyDescent="0.2">
      <c r="B148" s="19"/>
      <c r="C148" s="19"/>
      <c r="D148" s="24"/>
      <c r="E148" s="24"/>
      <c r="F148" s="25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2:28" ht="12.75" customHeight="1" x14ac:dyDescent="0.2">
      <c r="B149" s="19"/>
      <c r="C149" s="19"/>
      <c r="D149" s="24"/>
      <c r="E149" s="24"/>
      <c r="F149" s="25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2:28" ht="12.75" customHeight="1" x14ac:dyDescent="0.2">
      <c r="B150" s="19"/>
      <c r="C150" s="19"/>
      <c r="D150" s="24"/>
      <c r="E150" s="24"/>
      <c r="F150" s="25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2:28" ht="12.75" customHeight="1" x14ac:dyDescent="0.2">
      <c r="B151" s="19"/>
      <c r="C151" s="19"/>
      <c r="D151" s="24"/>
      <c r="E151" s="24"/>
      <c r="F151" s="25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2:28" ht="12.75" customHeight="1" x14ac:dyDescent="0.2">
      <c r="B152" s="19"/>
      <c r="C152" s="19"/>
      <c r="D152" s="24"/>
      <c r="E152" s="24"/>
      <c r="F152" s="25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2:28" ht="12.75" customHeight="1" x14ac:dyDescent="0.2">
      <c r="B153" s="19"/>
      <c r="C153" s="19"/>
      <c r="D153" s="24"/>
      <c r="E153" s="24"/>
      <c r="F153" s="25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2:28" ht="12.75" customHeight="1" x14ac:dyDescent="0.2">
      <c r="B154" s="19"/>
      <c r="C154" s="19"/>
      <c r="D154" s="24"/>
      <c r="E154" s="24"/>
      <c r="F154" s="25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2:28" ht="12.75" customHeight="1" x14ac:dyDescent="0.2">
      <c r="B155" s="19"/>
      <c r="C155" s="19"/>
      <c r="D155" s="24"/>
      <c r="E155" s="24"/>
      <c r="F155" s="25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2:28" ht="12.75" customHeight="1" x14ac:dyDescent="0.2">
      <c r="B156" s="19"/>
      <c r="C156" s="19"/>
      <c r="D156" s="24"/>
      <c r="E156" s="24"/>
      <c r="F156" s="25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2:28" ht="12.75" customHeight="1" x14ac:dyDescent="0.2">
      <c r="B157" s="19"/>
      <c r="C157" s="19"/>
      <c r="D157" s="24"/>
      <c r="E157" s="24"/>
      <c r="F157" s="25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2:28" ht="12.75" customHeight="1" x14ac:dyDescent="0.2">
      <c r="B158" s="19"/>
      <c r="C158" s="19"/>
      <c r="D158" s="24"/>
      <c r="E158" s="24"/>
      <c r="F158" s="25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2:28" ht="12.75" customHeight="1" x14ac:dyDescent="0.2">
      <c r="B159" s="19"/>
      <c r="C159" s="19"/>
      <c r="D159" s="24"/>
      <c r="E159" s="24"/>
      <c r="F159" s="25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2:28" ht="12.75" customHeight="1" x14ac:dyDescent="0.2">
      <c r="B160" s="19"/>
      <c r="C160" s="19"/>
      <c r="D160" s="24"/>
      <c r="E160" s="24"/>
      <c r="F160" s="25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2:28" ht="12.75" customHeight="1" x14ac:dyDescent="0.2">
      <c r="B161" s="19"/>
      <c r="C161" s="19"/>
      <c r="D161" s="24"/>
      <c r="E161" s="24"/>
      <c r="F161" s="25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2:28" ht="12.75" customHeight="1" x14ac:dyDescent="0.2">
      <c r="B162" s="19"/>
      <c r="C162" s="19"/>
      <c r="D162" s="24"/>
      <c r="E162" s="24"/>
      <c r="F162" s="25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2:28" ht="12.75" customHeight="1" x14ac:dyDescent="0.2">
      <c r="B163" s="19"/>
      <c r="C163" s="19"/>
      <c r="D163" s="24"/>
      <c r="E163" s="24"/>
      <c r="F163" s="25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2:28" ht="12.75" customHeight="1" x14ac:dyDescent="0.2">
      <c r="B164" s="19"/>
      <c r="C164" s="19"/>
      <c r="D164" s="24"/>
      <c r="E164" s="24"/>
      <c r="F164" s="25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2:28" ht="12.75" customHeight="1" x14ac:dyDescent="0.2">
      <c r="B165" s="19"/>
      <c r="C165" s="19"/>
      <c r="D165" s="24"/>
      <c r="E165" s="24"/>
      <c r="F165" s="25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2:28" ht="12.75" customHeight="1" x14ac:dyDescent="0.2">
      <c r="B166" s="19"/>
      <c r="C166" s="19"/>
      <c r="D166" s="24"/>
      <c r="E166" s="24"/>
      <c r="F166" s="25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2:28" ht="12.75" customHeight="1" x14ac:dyDescent="0.2">
      <c r="B167" s="19"/>
      <c r="C167" s="19"/>
      <c r="D167" s="24"/>
      <c r="E167" s="24"/>
      <c r="F167" s="25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2:28" ht="12.75" customHeight="1" x14ac:dyDescent="0.2">
      <c r="B168" s="19"/>
      <c r="C168" s="19"/>
      <c r="D168" s="24"/>
      <c r="E168" s="24"/>
      <c r="F168" s="25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2:28" ht="12.75" customHeight="1" x14ac:dyDescent="0.2">
      <c r="B169" s="19"/>
      <c r="C169" s="19"/>
      <c r="D169" s="24"/>
      <c r="E169" s="24"/>
      <c r="F169" s="25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2:28" ht="12.75" customHeight="1" x14ac:dyDescent="0.2">
      <c r="B170" s="19"/>
      <c r="C170" s="19"/>
      <c r="D170" s="24"/>
      <c r="E170" s="24"/>
      <c r="F170" s="25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2:28" ht="12.75" customHeight="1" x14ac:dyDescent="0.2">
      <c r="B171" s="19"/>
      <c r="C171" s="19"/>
      <c r="D171" s="24"/>
      <c r="E171" s="24"/>
      <c r="F171" s="25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2:28" ht="12.75" customHeight="1" x14ac:dyDescent="0.2">
      <c r="B172" s="19"/>
      <c r="C172" s="19"/>
      <c r="D172" s="24"/>
      <c r="E172" s="24"/>
      <c r="F172" s="25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2:28" ht="12.75" customHeight="1" x14ac:dyDescent="0.2">
      <c r="B173" s="19"/>
      <c r="C173" s="19"/>
      <c r="D173" s="24"/>
      <c r="E173" s="24"/>
      <c r="F173" s="25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2:28" ht="12.75" customHeight="1" x14ac:dyDescent="0.2">
      <c r="B174" s="19"/>
      <c r="C174" s="19"/>
      <c r="D174" s="24"/>
      <c r="E174" s="24"/>
      <c r="F174" s="25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2:28" ht="12.75" customHeight="1" x14ac:dyDescent="0.2">
      <c r="B175" s="19"/>
      <c r="C175" s="19"/>
      <c r="D175" s="24"/>
      <c r="E175" s="24"/>
      <c r="F175" s="25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2:28" ht="12.75" customHeight="1" x14ac:dyDescent="0.2">
      <c r="B176" s="19"/>
      <c r="C176" s="19"/>
      <c r="D176" s="24"/>
      <c r="E176" s="24"/>
      <c r="F176" s="25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2:28" ht="12.75" customHeight="1" x14ac:dyDescent="0.2">
      <c r="B177" s="19"/>
      <c r="C177" s="19"/>
      <c r="D177" s="24"/>
      <c r="E177" s="24"/>
      <c r="F177" s="25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2:28" ht="12.75" customHeight="1" x14ac:dyDescent="0.2">
      <c r="B178" s="19"/>
      <c r="C178" s="19"/>
      <c r="D178" s="24"/>
      <c r="E178" s="24"/>
      <c r="F178" s="25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2:28" ht="12.75" customHeight="1" x14ac:dyDescent="0.2">
      <c r="B179" s="19"/>
      <c r="C179" s="19"/>
      <c r="D179" s="24"/>
      <c r="E179" s="24"/>
      <c r="F179" s="25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2:28" ht="12.75" customHeight="1" x14ac:dyDescent="0.2">
      <c r="B180" s="19"/>
      <c r="C180" s="19"/>
      <c r="D180" s="24"/>
      <c r="E180" s="24"/>
      <c r="F180" s="25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2:28" ht="12.75" customHeight="1" x14ac:dyDescent="0.2">
      <c r="B181" s="19"/>
      <c r="C181" s="19"/>
      <c r="D181" s="24"/>
      <c r="E181" s="24"/>
      <c r="F181" s="25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2:28" ht="12.75" customHeight="1" x14ac:dyDescent="0.2">
      <c r="B182" s="19"/>
      <c r="C182" s="19"/>
      <c r="D182" s="24"/>
      <c r="E182" s="24"/>
      <c r="F182" s="25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2:28" ht="12.75" customHeight="1" x14ac:dyDescent="0.2">
      <c r="B183" s="19"/>
      <c r="C183" s="19"/>
      <c r="D183" s="24"/>
      <c r="E183" s="24"/>
      <c r="F183" s="25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2:28" ht="12.75" customHeight="1" x14ac:dyDescent="0.2">
      <c r="B184" s="19"/>
      <c r="C184" s="19"/>
      <c r="D184" s="24"/>
      <c r="E184" s="24"/>
      <c r="F184" s="25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2:28" ht="12.75" customHeight="1" x14ac:dyDescent="0.2">
      <c r="B185" s="19"/>
      <c r="C185" s="19"/>
      <c r="D185" s="24"/>
      <c r="E185" s="24"/>
      <c r="F185" s="25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2:28" ht="12.75" customHeight="1" x14ac:dyDescent="0.2">
      <c r="B186" s="19"/>
      <c r="C186" s="19"/>
      <c r="D186" s="24"/>
      <c r="E186" s="24"/>
      <c r="F186" s="25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2:28" ht="12.75" customHeight="1" x14ac:dyDescent="0.2">
      <c r="B187" s="19"/>
      <c r="C187" s="19"/>
      <c r="D187" s="24"/>
      <c r="E187" s="24"/>
      <c r="F187" s="25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2:28" ht="12.75" customHeight="1" x14ac:dyDescent="0.2">
      <c r="B188" s="19"/>
      <c r="C188" s="19"/>
      <c r="D188" s="24"/>
      <c r="E188" s="24"/>
      <c r="F188" s="25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2:28" ht="12.75" customHeight="1" x14ac:dyDescent="0.2">
      <c r="B189" s="19"/>
      <c r="C189" s="19"/>
      <c r="D189" s="24"/>
      <c r="E189" s="24"/>
      <c r="F189" s="25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2:28" ht="12.75" customHeight="1" x14ac:dyDescent="0.2">
      <c r="B190" s="19"/>
      <c r="C190" s="19"/>
      <c r="D190" s="24"/>
      <c r="E190" s="24"/>
      <c r="F190" s="25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2:28" ht="12.75" customHeight="1" x14ac:dyDescent="0.2">
      <c r="B191" s="19"/>
      <c r="C191" s="19"/>
      <c r="D191" s="24"/>
      <c r="E191" s="24"/>
      <c r="F191" s="25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2:28" ht="12.75" customHeight="1" x14ac:dyDescent="0.2">
      <c r="B192" s="19"/>
      <c r="C192" s="19"/>
      <c r="D192" s="24"/>
      <c r="E192" s="24"/>
      <c r="F192" s="25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2:28" ht="12.75" customHeight="1" x14ac:dyDescent="0.2">
      <c r="B193" s="19"/>
      <c r="C193" s="19"/>
      <c r="D193" s="24"/>
      <c r="E193" s="24"/>
      <c r="F193" s="25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2:28" ht="12.75" customHeight="1" x14ac:dyDescent="0.2">
      <c r="B194" s="19"/>
      <c r="C194" s="19"/>
      <c r="D194" s="24"/>
      <c r="E194" s="24"/>
      <c r="F194" s="25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2:28" ht="12.75" customHeight="1" x14ac:dyDescent="0.2">
      <c r="B195" s="19"/>
      <c r="C195" s="19"/>
      <c r="D195" s="24"/>
      <c r="E195" s="24"/>
      <c r="F195" s="25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2:28" ht="12.75" customHeight="1" x14ac:dyDescent="0.2">
      <c r="B196" s="19"/>
      <c r="C196" s="19"/>
      <c r="D196" s="24"/>
      <c r="E196" s="24"/>
      <c r="F196" s="25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2:28" ht="12.75" customHeight="1" x14ac:dyDescent="0.2">
      <c r="B197" s="19"/>
      <c r="C197" s="19"/>
      <c r="D197" s="24"/>
      <c r="E197" s="24"/>
      <c r="F197" s="25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2:28" ht="12.75" customHeight="1" x14ac:dyDescent="0.2">
      <c r="B198" s="19"/>
      <c r="C198" s="19"/>
      <c r="D198" s="24"/>
      <c r="E198" s="24"/>
      <c r="F198" s="25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2:28" ht="12.75" customHeight="1" x14ac:dyDescent="0.2">
      <c r="B199" s="19"/>
      <c r="C199" s="19"/>
      <c r="D199" s="24"/>
      <c r="E199" s="24"/>
      <c r="F199" s="25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2:28" ht="12.75" customHeight="1" x14ac:dyDescent="0.2">
      <c r="B200" s="19"/>
      <c r="C200" s="19"/>
      <c r="D200" s="24"/>
      <c r="E200" s="24"/>
      <c r="F200" s="25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2:28" ht="12.75" customHeight="1" x14ac:dyDescent="0.2">
      <c r="B201" s="19"/>
      <c r="C201" s="19"/>
      <c r="D201" s="24"/>
      <c r="E201" s="24"/>
      <c r="F201" s="25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2:28" ht="12.75" customHeight="1" x14ac:dyDescent="0.2">
      <c r="B202" s="19"/>
      <c r="C202" s="19"/>
      <c r="D202" s="24"/>
      <c r="E202" s="24"/>
      <c r="F202" s="25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2:28" ht="12.75" customHeight="1" x14ac:dyDescent="0.2">
      <c r="B203" s="19"/>
      <c r="C203" s="19"/>
      <c r="D203" s="24"/>
      <c r="E203" s="24"/>
      <c r="F203" s="25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2:28" ht="12.75" customHeight="1" x14ac:dyDescent="0.2">
      <c r="B204" s="19"/>
      <c r="C204" s="19"/>
      <c r="D204" s="24"/>
      <c r="E204" s="24"/>
      <c r="F204" s="25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2:28" ht="12.75" customHeight="1" x14ac:dyDescent="0.2">
      <c r="B205" s="19"/>
      <c r="C205" s="19"/>
      <c r="D205" s="24"/>
      <c r="E205" s="24"/>
      <c r="F205" s="25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2:28" ht="12.75" customHeight="1" x14ac:dyDescent="0.2">
      <c r="B206" s="19"/>
      <c r="C206" s="19"/>
      <c r="D206" s="24"/>
      <c r="E206" s="24"/>
      <c r="F206" s="25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2:28" ht="12.75" customHeight="1" x14ac:dyDescent="0.2">
      <c r="B207" s="19"/>
      <c r="C207" s="19"/>
      <c r="D207" s="24"/>
      <c r="E207" s="24"/>
      <c r="F207" s="25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2:28" ht="12.75" customHeight="1" x14ac:dyDescent="0.2">
      <c r="B208" s="19"/>
      <c r="C208" s="19"/>
      <c r="D208" s="24"/>
      <c r="E208" s="24"/>
      <c r="F208" s="25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2:28" ht="12.75" customHeight="1" x14ac:dyDescent="0.2">
      <c r="B209" s="19"/>
      <c r="C209" s="19"/>
      <c r="D209" s="24"/>
      <c r="E209" s="24"/>
      <c r="F209" s="25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2:28" ht="12.75" customHeight="1" x14ac:dyDescent="0.2">
      <c r="B210" s="19"/>
      <c r="C210" s="19"/>
      <c r="D210" s="24"/>
      <c r="E210" s="24"/>
      <c r="F210" s="25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2:28" ht="12.75" customHeight="1" x14ac:dyDescent="0.2">
      <c r="B211" s="19"/>
      <c r="C211" s="19"/>
      <c r="D211" s="24"/>
      <c r="E211" s="24"/>
      <c r="F211" s="25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2:28" ht="12.75" customHeight="1" x14ac:dyDescent="0.2">
      <c r="B212" s="19"/>
      <c r="C212" s="19"/>
      <c r="D212" s="24"/>
      <c r="E212" s="24"/>
      <c r="F212" s="25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2:28" ht="12.75" customHeight="1" x14ac:dyDescent="0.2">
      <c r="B213" s="19"/>
      <c r="C213" s="19"/>
      <c r="D213" s="24"/>
      <c r="E213" s="24"/>
      <c r="F213" s="25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2:28" ht="12.75" customHeight="1" x14ac:dyDescent="0.2">
      <c r="B214" s="19"/>
      <c r="C214" s="19"/>
      <c r="D214" s="24"/>
      <c r="E214" s="24"/>
      <c r="F214" s="25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2:28" ht="12.75" customHeight="1" x14ac:dyDescent="0.2">
      <c r="B215" s="19"/>
      <c r="C215" s="19"/>
      <c r="D215" s="24"/>
      <c r="E215" s="24"/>
      <c r="F215" s="25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2:28" ht="12.75" customHeight="1" x14ac:dyDescent="0.2">
      <c r="B216" s="19"/>
      <c r="C216" s="19"/>
      <c r="D216" s="24"/>
      <c r="E216" s="24"/>
      <c r="F216" s="25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2:28" ht="12.75" customHeight="1" x14ac:dyDescent="0.2">
      <c r="B217" s="19"/>
      <c r="C217" s="19"/>
      <c r="D217" s="24"/>
      <c r="E217" s="24"/>
      <c r="F217" s="25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2:28" ht="12.75" customHeight="1" x14ac:dyDescent="0.2">
      <c r="B218" s="19"/>
      <c r="C218" s="19"/>
      <c r="D218" s="24"/>
      <c r="E218" s="24"/>
      <c r="F218" s="25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2:28" ht="12.75" customHeight="1" x14ac:dyDescent="0.2">
      <c r="B219" s="19"/>
      <c r="C219" s="19"/>
      <c r="D219" s="24"/>
      <c r="E219" s="24"/>
      <c r="F219" s="25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2:28" ht="12.75" customHeight="1" x14ac:dyDescent="0.2">
      <c r="B220" s="19"/>
      <c r="C220" s="19"/>
      <c r="D220" s="24"/>
      <c r="E220" s="24"/>
      <c r="F220" s="25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2:28" ht="12.75" customHeight="1" x14ac:dyDescent="0.2">
      <c r="B221" s="19"/>
      <c r="C221" s="19"/>
      <c r="D221" s="24"/>
      <c r="E221" s="24"/>
      <c r="F221" s="25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2:28" ht="12.75" customHeight="1" x14ac:dyDescent="0.2">
      <c r="B222" s="19"/>
      <c r="C222" s="19"/>
      <c r="D222" s="24"/>
      <c r="E222" s="24"/>
      <c r="F222" s="25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2:28" ht="12.75" customHeight="1" x14ac:dyDescent="0.2">
      <c r="B223" s="19"/>
      <c r="C223" s="19"/>
      <c r="D223" s="24"/>
      <c r="E223" s="24"/>
      <c r="F223" s="25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2:28" ht="12.75" customHeight="1" x14ac:dyDescent="0.2">
      <c r="B224" s="19"/>
      <c r="C224" s="19"/>
      <c r="D224" s="24"/>
      <c r="E224" s="24"/>
      <c r="F224" s="25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2:28" ht="12.75" customHeight="1" x14ac:dyDescent="0.2">
      <c r="B225" s="19"/>
      <c r="C225" s="19"/>
      <c r="D225" s="24"/>
      <c r="E225" s="24"/>
      <c r="F225" s="25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2:28" ht="12.75" customHeight="1" x14ac:dyDescent="0.2">
      <c r="B226" s="19"/>
      <c r="C226" s="19"/>
      <c r="D226" s="24"/>
      <c r="E226" s="24"/>
      <c r="F226" s="25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2:28" ht="12.75" customHeight="1" x14ac:dyDescent="0.2">
      <c r="B227" s="19"/>
      <c r="C227" s="19"/>
      <c r="D227" s="24"/>
      <c r="E227" s="24"/>
      <c r="F227" s="25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2:28" ht="12.75" customHeight="1" x14ac:dyDescent="0.2">
      <c r="B228" s="19"/>
      <c r="C228" s="19"/>
      <c r="D228" s="24"/>
      <c r="E228" s="24"/>
      <c r="F228" s="25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2:28" ht="12.75" customHeight="1" x14ac:dyDescent="0.2">
      <c r="B229" s="19"/>
      <c r="C229" s="19"/>
      <c r="D229" s="24"/>
      <c r="E229" s="24"/>
      <c r="F229" s="25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2:28" ht="12.75" customHeight="1" x14ac:dyDescent="0.2">
      <c r="B230" s="19"/>
      <c r="C230" s="19"/>
      <c r="D230" s="24"/>
      <c r="E230" s="24"/>
      <c r="F230" s="25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2:28" ht="12.75" customHeight="1" x14ac:dyDescent="0.2">
      <c r="B231" s="19"/>
      <c r="C231" s="19"/>
      <c r="D231" s="24"/>
      <c r="E231" s="24"/>
      <c r="F231" s="25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2:28" ht="12.75" customHeight="1" x14ac:dyDescent="0.2">
      <c r="B232" s="19"/>
      <c r="C232" s="19"/>
      <c r="D232" s="24"/>
      <c r="E232" s="24"/>
      <c r="F232" s="25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2:28" ht="12.75" customHeight="1" x14ac:dyDescent="0.2">
      <c r="B233" s="19"/>
      <c r="C233" s="19"/>
      <c r="D233" s="24"/>
      <c r="E233" s="24"/>
      <c r="F233" s="25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2:28" ht="12.75" customHeight="1" x14ac:dyDescent="0.2">
      <c r="B234" s="19"/>
      <c r="C234" s="19"/>
      <c r="D234" s="24"/>
      <c r="E234" s="24"/>
      <c r="F234" s="25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2:28" ht="12.75" customHeight="1" x14ac:dyDescent="0.2">
      <c r="B235" s="19"/>
      <c r="C235" s="19"/>
      <c r="D235" s="24"/>
      <c r="E235" s="24"/>
      <c r="F235" s="25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2:28" ht="12.75" customHeight="1" x14ac:dyDescent="0.2">
      <c r="B236" s="19"/>
      <c r="C236" s="19"/>
      <c r="D236" s="24"/>
      <c r="E236" s="24"/>
      <c r="F236" s="25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2:28" ht="12.75" customHeight="1" x14ac:dyDescent="0.2">
      <c r="B237" s="19"/>
      <c r="C237" s="19"/>
      <c r="D237" s="24"/>
      <c r="E237" s="24"/>
      <c r="F237" s="25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2:28" ht="12.75" customHeight="1" x14ac:dyDescent="0.2">
      <c r="B238" s="19"/>
      <c r="C238" s="19"/>
      <c r="D238" s="24"/>
      <c r="E238" s="24"/>
      <c r="F238" s="25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2:28" ht="12.75" customHeight="1" x14ac:dyDescent="0.2">
      <c r="B239" s="19"/>
      <c r="C239" s="19"/>
      <c r="D239" s="24"/>
      <c r="E239" s="24"/>
      <c r="F239" s="25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2:28" ht="12.75" customHeight="1" x14ac:dyDescent="0.2">
      <c r="B240" s="19"/>
      <c r="C240" s="19"/>
      <c r="D240" s="24"/>
      <c r="E240" s="24"/>
      <c r="F240" s="25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2:28" ht="12.75" customHeight="1" x14ac:dyDescent="0.2">
      <c r="B241" s="19"/>
      <c r="C241" s="19"/>
      <c r="D241" s="24"/>
      <c r="E241" s="24"/>
      <c r="F241" s="25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2:28" ht="12.75" customHeight="1" x14ac:dyDescent="0.2">
      <c r="B242" s="19"/>
      <c r="C242" s="19"/>
      <c r="D242" s="24"/>
      <c r="E242" s="24"/>
      <c r="F242" s="25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2:28" ht="12.75" customHeight="1" x14ac:dyDescent="0.2">
      <c r="B243" s="19"/>
      <c r="C243" s="19"/>
      <c r="D243" s="24"/>
      <c r="E243" s="24"/>
      <c r="F243" s="25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2:28" ht="12.75" customHeight="1" x14ac:dyDescent="0.2">
      <c r="B244" s="19"/>
      <c r="C244" s="19"/>
      <c r="D244" s="24"/>
      <c r="E244" s="24"/>
      <c r="F244" s="25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2:28" ht="12.75" customHeight="1" x14ac:dyDescent="0.2">
      <c r="B245" s="19"/>
      <c r="C245" s="19"/>
      <c r="D245" s="24"/>
      <c r="E245" s="24"/>
      <c r="F245" s="25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2:28" ht="12.75" customHeight="1" x14ac:dyDescent="0.2">
      <c r="B246" s="19"/>
      <c r="C246" s="19"/>
      <c r="D246" s="24"/>
      <c r="E246" s="24"/>
      <c r="F246" s="25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2:28" ht="12.75" customHeight="1" x14ac:dyDescent="0.2">
      <c r="B247" s="19"/>
      <c r="C247" s="19"/>
      <c r="D247" s="24"/>
      <c r="E247" s="24"/>
      <c r="F247" s="25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2:28" ht="12.75" customHeight="1" x14ac:dyDescent="0.2">
      <c r="B248" s="19"/>
      <c r="C248" s="19"/>
      <c r="D248" s="24"/>
      <c r="E248" s="24"/>
      <c r="F248" s="25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2:28" ht="12.75" customHeight="1" x14ac:dyDescent="0.2">
      <c r="B249" s="19"/>
      <c r="C249" s="19"/>
      <c r="D249" s="24"/>
      <c r="E249" s="24"/>
      <c r="F249" s="25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2:28" ht="12.75" customHeight="1" x14ac:dyDescent="0.2">
      <c r="B250" s="19"/>
      <c r="C250" s="19"/>
      <c r="D250" s="24"/>
      <c r="E250" s="24"/>
      <c r="F250" s="25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2:28" ht="12.75" customHeight="1" x14ac:dyDescent="0.2">
      <c r="B251" s="19"/>
      <c r="C251" s="19"/>
      <c r="D251" s="24"/>
      <c r="E251" s="24"/>
      <c r="F251" s="25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2:28" ht="12.75" customHeight="1" x14ac:dyDescent="0.2">
      <c r="B252" s="19"/>
      <c r="C252" s="19"/>
      <c r="D252" s="24"/>
      <c r="E252" s="24"/>
      <c r="F252" s="25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2:28" ht="12.75" customHeight="1" x14ac:dyDescent="0.2">
      <c r="B253" s="19"/>
      <c r="C253" s="19"/>
      <c r="D253" s="24"/>
      <c r="E253" s="24"/>
      <c r="F253" s="25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2:28" ht="12.75" customHeight="1" x14ac:dyDescent="0.2">
      <c r="B254" s="19"/>
      <c r="C254" s="19"/>
      <c r="D254" s="24"/>
      <c r="E254" s="24"/>
      <c r="F254" s="25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2:28" ht="12.75" customHeight="1" x14ac:dyDescent="0.2">
      <c r="B255" s="19"/>
      <c r="C255" s="19"/>
      <c r="D255" s="24"/>
      <c r="E255" s="24"/>
      <c r="F255" s="25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2:28" ht="12.75" customHeight="1" x14ac:dyDescent="0.2">
      <c r="B256" s="19"/>
      <c r="C256" s="19"/>
      <c r="D256" s="24"/>
      <c r="E256" s="24"/>
      <c r="F256" s="25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2:28" ht="12.75" customHeight="1" x14ac:dyDescent="0.2">
      <c r="B257" s="19"/>
      <c r="C257" s="19"/>
      <c r="D257" s="24"/>
      <c r="E257" s="24"/>
      <c r="F257" s="25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2:28" ht="12.75" customHeight="1" x14ac:dyDescent="0.2">
      <c r="B258" s="19"/>
      <c r="C258" s="19"/>
      <c r="D258" s="24"/>
      <c r="E258" s="24"/>
      <c r="F258" s="25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2:28" ht="12.75" customHeight="1" x14ac:dyDescent="0.2">
      <c r="B259" s="19"/>
      <c r="C259" s="19"/>
      <c r="D259" s="24"/>
      <c r="E259" s="24"/>
      <c r="F259" s="25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2:28" ht="12.75" customHeight="1" x14ac:dyDescent="0.2">
      <c r="B260" s="19"/>
      <c r="C260" s="19"/>
      <c r="D260" s="24"/>
      <c r="E260" s="24"/>
      <c r="F260" s="25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2:28" ht="12.75" customHeight="1" x14ac:dyDescent="0.2">
      <c r="B261" s="19"/>
      <c r="C261" s="19"/>
      <c r="D261" s="24"/>
      <c r="E261" s="24"/>
      <c r="F261" s="25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2:28" ht="12.75" customHeight="1" x14ac:dyDescent="0.2">
      <c r="B262" s="19"/>
      <c r="C262" s="19"/>
      <c r="D262" s="24"/>
      <c r="E262" s="24"/>
      <c r="F262" s="25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2:28" ht="12.75" customHeight="1" x14ac:dyDescent="0.2">
      <c r="B263" s="19"/>
      <c r="C263" s="19"/>
      <c r="D263" s="24"/>
      <c r="E263" s="24"/>
      <c r="F263" s="25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2:28" ht="12.75" customHeight="1" x14ac:dyDescent="0.2">
      <c r="B264" s="19"/>
      <c r="C264" s="19"/>
      <c r="D264" s="24"/>
      <c r="E264" s="24"/>
      <c r="F264" s="25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2:28" ht="12.75" customHeight="1" x14ac:dyDescent="0.2">
      <c r="B265" s="19"/>
      <c r="C265" s="19"/>
      <c r="D265" s="24"/>
      <c r="E265" s="24"/>
      <c r="F265" s="25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2:28" ht="12.75" customHeight="1" x14ac:dyDescent="0.2">
      <c r="B266" s="19"/>
      <c r="C266" s="19"/>
      <c r="D266" s="24"/>
      <c r="E266" s="24"/>
      <c r="F266" s="25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2:28" ht="12.75" customHeight="1" x14ac:dyDescent="0.2">
      <c r="B267" s="19"/>
      <c r="C267" s="19"/>
      <c r="D267" s="24"/>
      <c r="E267" s="24"/>
      <c r="F267" s="25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2:28" ht="12.75" customHeight="1" x14ac:dyDescent="0.2">
      <c r="B268" s="19"/>
      <c r="C268" s="19"/>
      <c r="D268" s="24"/>
      <c r="E268" s="24"/>
      <c r="F268" s="25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2:28" ht="12.75" customHeight="1" x14ac:dyDescent="0.2">
      <c r="B269" s="19"/>
      <c r="C269" s="19"/>
      <c r="D269" s="24"/>
      <c r="E269" s="24"/>
      <c r="F269" s="25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2:28" ht="12.75" customHeight="1" x14ac:dyDescent="0.2">
      <c r="B270" s="19"/>
      <c r="C270" s="19"/>
      <c r="D270" s="24"/>
      <c r="E270" s="24"/>
      <c r="F270" s="25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2:28" ht="12.75" customHeight="1" x14ac:dyDescent="0.2">
      <c r="B271" s="19"/>
      <c r="C271" s="19"/>
      <c r="D271" s="24"/>
      <c r="E271" s="24"/>
      <c r="F271" s="25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2:28" ht="12.75" customHeight="1" x14ac:dyDescent="0.2">
      <c r="B272" s="19"/>
      <c r="C272" s="19"/>
      <c r="D272" s="24"/>
      <c r="E272" s="24"/>
      <c r="F272" s="25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2:28" ht="12.75" customHeight="1" x14ac:dyDescent="0.2">
      <c r="B273" s="19"/>
      <c r="C273" s="19"/>
      <c r="D273" s="24"/>
      <c r="E273" s="24"/>
      <c r="F273" s="25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2:28" ht="12.75" customHeight="1" x14ac:dyDescent="0.2">
      <c r="B274" s="19"/>
      <c r="C274" s="19"/>
      <c r="D274" s="24"/>
      <c r="E274" s="24"/>
      <c r="F274" s="25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2:28" ht="12.75" customHeight="1" x14ac:dyDescent="0.2">
      <c r="B275" s="19"/>
      <c r="C275" s="19"/>
      <c r="D275" s="24"/>
      <c r="E275" s="24"/>
      <c r="F275" s="25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2:28" ht="12.75" customHeight="1" x14ac:dyDescent="0.2">
      <c r="B276" s="19"/>
      <c r="C276" s="19"/>
      <c r="D276" s="24"/>
      <c r="E276" s="24"/>
      <c r="F276" s="25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2:28" ht="12.75" customHeight="1" x14ac:dyDescent="0.2">
      <c r="B277" s="19"/>
      <c r="C277" s="19"/>
      <c r="D277" s="24"/>
      <c r="E277" s="24"/>
      <c r="F277" s="25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2:28" ht="12.75" customHeight="1" x14ac:dyDescent="0.2">
      <c r="B278" s="19"/>
      <c r="C278" s="19"/>
      <c r="D278" s="24"/>
      <c r="E278" s="24"/>
      <c r="F278" s="25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2:28" ht="12.75" customHeight="1" x14ac:dyDescent="0.2">
      <c r="B279" s="19"/>
      <c r="C279" s="19"/>
      <c r="D279" s="24"/>
      <c r="E279" s="24"/>
      <c r="F279" s="25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2:28" ht="12.75" customHeight="1" x14ac:dyDescent="0.2">
      <c r="B280" s="19"/>
      <c r="C280" s="19"/>
      <c r="D280" s="24"/>
      <c r="E280" s="24"/>
      <c r="F280" s="25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2:28" ht="12.75" customHeight="1" x14ac:dyDescent="0.2">
      <c r="B281" s="19"/>
      <c r="C281" s="19"/>
      <c r="D281" s="24"/>
      <c r="E281" s="24"/>
      <c r="F281" s="25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2:28" ht="12.75" customHeight="1" x14ac:dyDescent="0.2">
      <c r="B282" s="19"/>
      <c r="C282" s="19"/>
      <c r="D282" s="24"/>
      <c r="E282" s="24"/>
      <c r="F282" s="25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2:28" ht="12.75" customHeight="1" x14ac:dyDescent="0.2">
      <c r="B283" s="19"/>
      <c r="C283" s="19"/>
      <c r="D283" s="24"/>
      <c r="E283" s="24"/>
      <c r="F283" s="25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2:28" ht="12.75" customHeight="1" x14ac:dyDescent="0.2">
      <c r="B284" s="19"/>
      <c r="C284" s="19"/>
      <c r="D284" s="24"/>
      <c r="E284" s="24"/>
      <c r="F284" s="25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2:28" ht="12.75" customHeight="1" x14ac:dyDescent="0.2">
      <c r="B285" s="19"/>
      <c r="C285" s="19"/>
      <c r="D285" s="24"/>
      <c r="E285" s="24"/>
      <c r="F285" s="25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2:28" ht="12.75" customHeight="1" x14ac:dyDescent="0.2">
      <c r="B286" s="19"/>
      <c r="C286" s="19"/>
      <c r="D286" s="24"/>
      <c r="E286" s="24"/>
      <c r="F286" s="25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2:28" ht="12.75" customHeight="1" x14ac:dyDescent="0.2">
      <c r="B287" s="19"/>
      <c r="C287" s="19"/>
      <c r="D287" s="24"/>
      <c r="E287" s="24"/>
      <c r="F287" s="25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2:28" ht="12.75" customHeight="1" x14ac:dyDescent="0.2">
      <c r="B288" s="19"/>
      <c r="C288" s="19"/>
      <c r="D288" s="24"/>
      <c r="E288" s="24"/>
      <c r="F288" s="25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2:28" ht="12.75" customHeight="1" x14ac:dyDescent="0.2">
      <c r="B289" s="19"/>
      <c r="C289" s="19"/>
      <c r="D289" s="24"/>
      <c r="E289" s="24"/>
      <c r="F289" s="25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2:28" ht="12.75" customHeight="1" x14ac:dyDescent="0.2">
      <c r="B290" s="19"/>
      <c r="C290" s="19"/>
      <c r="D290" s="24"/>
      <c r="E290" s="24"/>
      <c r="F290" s="25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2:28" ht="12.75" customHeight="1" x14ac:dyDescent="0.2">
      <c r="B291" s="19"/>
      <c r="C291" s="19"/>
      <c r="D291" s="24"/>
      <c r="E291" s="24"/>
      <c r="F291" s="25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2:28" ht="12.75" customHeight="1" x14ac:dyDescent="0.2">
      <c r="B292" s="19"/>
      <c r="C292" s="19"/>
      <c r="D292" s="24"/>
      <c r="E292" s="24"/>
      <c r="F292" s="25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2:28" ht="12.75" customHeight="1" x14ac:dyDescent="0.2">
      <c r="B293" s="19"/>
      <c r="C293" s="19"/>
      <c r="D293" s="24"/>
      <c r="E293" s="24"/>
      <c r="F293" s="25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2:28" ht="12.75" customHeight="1" x14ac:dyDescent="0.2">
      <c r="B294" s="19"/>
      <c r="C294" s="19"/>
      <c r="D294" s="24"/>
      <c r="E294" s="24"/>
      <c r="F294" s="25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2:28" ht="12.75" customHeight="1" x14ac:dyDescent="0.2">
      <c r="B295" s="19"/>
      <c r="C295" s="19"/>
      <c r="D295" s="24"/>
      <c r="E295" s="24"/>
      <c r="F295" s="25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2:28" ht="12.75" customHeight="1" x14ac:dyDescent="0.2">
      <c r="B296" s="19"/>
      <c r="C296" s="19"/>
      <c r="D296" s="24"/>
      <c r="E296" s="24"/>
      <c r="F296" s="25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2:28" ht="12.75" customHeight="1" x14ac:dyDescent="0.2">
      <c r="B297" s="19"/>
      <c r="C297" s="19"/>
      <c r="D297" s="24"/>
      <c r="E297" s="24"/>
      <c r="F297" s="25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2:28" ht="12.75" customHeight="1" x14ac:dyDescent="0.2">
      <c r="B298" s="19"/>
      <c r="C298" s="19"/>
      <c r="D298" s="24"/>
      <c r="E298" s="24"/>
      <c r="F298" s="25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2:28" ht="12.75" customHeight="1" x14ac:dyDescent="0.2">
      <c r="B299" s="19"/>
      <c r="C299" s="19"/>
      <c r="D299" s="24"/>
      <c r="E299" s="24"/>
      <c r="F299" s="25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2:28" ht="12.75" customHeight="1" x14ac:dyDescent="0.2">
      <c r="B300" s="19"/>
      <c r="C300" s="19"/>
      <c r="D300" s="24"/>
      <c r="E300" s="24"/>
      <c r="F300" s="25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2:28" ht="12.75" customHeight="1" x14ac:dyDescent="0.2">
      <c r="B301" s="19"/>
      <c r="C301" s="19"/>
      <c r="D301" s="24"/>
      <c r="E301" s="24"/>
      <c r="F301" s="25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2:28" ht="12.75" customHeight="1" x14ac:dyDescent="0.2">
      <c r="B302" s="19"/>
      <c r="C302" s="19"/>
      <c r="D302" s="24"/>
      <c r="E302" s="24"/>
      <c r="F302" s="25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2:28" ht="12.75" customHeight="1" x14ac:dyDescent="0.2">
      <c r="B303" s="19"/>
      <c r="C303" s="19"/>
      <c r="D303" s="24"/>
      <c r="E303" s="24"/>
      <c r="F303" s="25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2:28" ht="12.75" customHeight="1" x14ac:dyDescent="0.2">
      <c r="B304" s="19"/>
      <c r="C304" s="19"/>
      <c r="D304" s="24"/>
      <c r="E304" s="24"/>
      <c r="F304" s="25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2:28" ht="12.75" customHeight="1" x14ac:dyDescent="0.2">
      <c r="B305" s="19"/>
      <c r="C305" s="19"/>
      <c r="D305" s="24"/>
      <c r="E305" s="24"/>
      <c r="F305" s="25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2:28" ht="12.75" customHeight="1" x14ac:dyDescent="0.2">
      <c r="B306" s="19"/>
      <c r="C306" s="19"/>
      <c r="D306" s="24"/>
      <c r="E306" s="24"/>
      <c r="F306" s="25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2:28" ht="12.75" customHeight="1" x14ac:dyDescent="0.2">
      <c r="B307" s="19"/>
      <c r="C307" s="19"/>
      <c r="D307" s="24"/>
      <c r="E307" s="24"/>
      <c r="F307" s="25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2:28" ht="12.75" customHeight="1" x14ac:dyDescent="0.2">
      <c r="B308" s="19"/>
      <c r="C308" s="19"/>
      <c r="D308" s="24"/>
      <c r="E308" s="24"/>
      <c r="F308" s="25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2:28" ht="12.75" customHeight="1" x14ac:dyDescent="0.2">
      <c r="B309" s="19"/>
      <c r="C309" s="19"/>
      <c r="D309" s="24"/>
      <c r="E309" s="24"/>
      <c r="F309" s="25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2:28" ht="12.75" customHeight="1" x14ac:dyDescent="0.2">
      <c r="B310" s="19"/>
      <c r="C310" s="19"/>
      <c r="D310" s="24"/>
      <c r="E310" s="24"/>
      <c r="F310" s="25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2:28" ht="12.75" customHeight="1" x14ac:dyDescent="0.2">
      <c r="B311" s="19"/>
      <c r="C311" s="19"/>
      <c r="D311" s="24"/>
      <c r="E311" s="24"/>
      <c r="F311" s="25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2:28" ht="12.75" customHeight="1" x14ac:dyDescent="0.2">
      <c r="B312" s="19"/>
      <c r="C312" s="19"/>
      <c r="D312" s="24"/>
      <c r="E312" s="24"/>
      <c r="F312" s="25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2:28" ht="12.75" customHeight="1" x14ac:dyDescent="0.2">
      <c r="B313" s="19"/>
      <c r="C313" s="19"/>
      <c r="D313" s="24"/>
      <c r="E313" s="24"/>
      <c r="F313" s="25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2:28" ht="12.75" customHeight="1" x14ac:dyDescent="0.2">
      <c r="B314" s="19"/>
      <c r="C314" s="19"/>
      <c r="D314" s="24"/>
      <c r="E314" s="24"/>
      <c r="F314" s="25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2:28" ht="12.75" customHeight="1" x14ac:dyDescent="0.2">
      <c r="B315" s="19"/>
      <c r="C315" s="19"/>
      <c r="D315" s="24"/>
      <c r="E315" s="24"/>
      <c r="F315" s="25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2:28" ht="12.75" customHeight="1" x14ac:dyDescent="0.2">
      <c r="B316" s="19"/>
      <c r="C316" s="19"/>
      <c r="D316" s="24"/>
      <c r="E316" s="24"/>
      <c r="F316" s="25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2:28" ht="12.75" customHeight="1" x14ac:dyDescent="0.2">
      <c r="B317" s="19"/>
      <c r="C317" s="19"/>
      <c r="D317" s="24"/>
      <c r="E317" s="24"/>
      <c r="F317" s="25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2:28" ht="12.75" customHeight="1" x14ac:dyDescent="0.2">
      <c r="B318" s="19"/>
      <c r="C318" s="19"/>
      <c r="D318" s="24"/>
      <c r="E318" s="24"/>
      <c r="F318" s="25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2:28" ht="12.75" customHeight="1" x14ac:dyDescent="0.2">
      <c r="B319" s="19"/>
      <c r="C319" s="19"/>
      <c r="D319" s="24"/>
      <c r="E319" s="24"/>
      <c r="F319" s="25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2:28" ht="12.75" customHeight="1" x14ac:dyDescent="0.2">
      <c r="B320" s="19"/>
      <c r="C320" s="19"/>
      <c r="D320" s="24"/>
      <c r="E320" s="24"/>
      <c r="F320" s="25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2:28" ht="12.75" customHeight="1" x14ac:dyDescent="0.2">
      <c r="B321" s="19"/>
      <c r="C321" s="19"/>
      <c r="D321" s="24"/>
      <c r="E321" s="24"/>
      <c r="F321" s="25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2:28" ht="12.75" customHeight="1" x14ac:dyDescent="0.2">
      <c r="B322" s="19"/>
      <c r="C322" s="19"/>
      <c r="D322" s="24"/>
      <c r="E322" s="24"/>
      <c r="F322" s="25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2:28" ht="12.75" customHeight="1" x14ac:dyDescent="0.2">
      <c r="B323" s="19"/>
      <c r="C323" s="19"/>
      <c r="D323" s="24"/>
      <c r="E323" s="24"/>
      <c r="F323" s="25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2:28" ht="12.75" customHeight="1" x14ac:dyDescent="0.2">
      <c r="B324" s="19"/>
      <c r="C324" s="19"/>
      <c r="D324" s="24"/>
      <c r="E324" s="24"/>
      <c r="F324" s="25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2:28" ht="12.75" customHeight="1" x14ac:dyDescent="0.2">
      <c r="B325" s="19"/>
      <c r="C325" s="19"/>
      <c r="D325" s="24"/>
      <c r="E325" s="24"/>
      <c r="F325" s="25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2:28" ht="12.75" customHeight="1" x14ac:dyDescent="0.2">
      <c r="B326" s="19"/>
      <c r="C326" s="19"/>
      <c r="D326" s="24"/>
      <c r="E326" s="24"/>
      <c r="F326" s="25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2:28" ht="12.75" customHeight="1" x14ac:dyDescent="0.2">
      <c r="B327" s="19"/>
      <c r="C327" s="19"/>
      <c r="D327" s="24"/>
      <c r="E327" s="24"/>
      <c r="F327" s="25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2:28" ht="12.75" customHeight="1" x14ac:dyDescent="0.2">
      <c r="B328" s="19"/>
      <c r="C328" s="19"/>
      <c r="D328" s="24"/>
      <c r="E328" s="24"/>
      <c r="F328" s="25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2:28" ht="12.75" customHeight="1" x14ac:dyDescent="0.2">
      <c r="B329" s="19"/>
      <c r="C329" s="19"/>
      <c r="D329" s="24"/>
      <c r="E329" s="24"/>
      <c r="F329" s="25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2:28" ht="12.75" customHeight="1" x14ac:dyDescent="0.2">
      <c r="B330" s="19"/>
      <c r="C330" s="19"/>
      <c r="D330" s="24"/>
      <c r="E330" s="24"/>
      <c r="F330" s="25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2:28" ht="12.75" customHeight="1" x14ac:dyDescent="0.2">
      <c r="B331" s="19"/>
      <c r="C331" s="19"/>
      <c r="D331" s="24"/>
      <c r="E331" s="24"/>
      <c r="F331" s="25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2:28" ht="12.75" customHeight="1" x14ac:dyDescent="0.2">
      <c r="B332" s="19"/>
      <c r="C332" s="19"/>
      <c r="D332" s="24"/>
      <c r="E332" s="24"/>
      <c r="F332" s="25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2:28" ht="12.75" customHeight="1" x14ac:dyDescent="0.2">
      <c r="B333" s="19"/>
      <c r="C333" s="19"/>
      <c r="D333" s="24"/>
      <c r="E333" s="24"/>
      <c r="F333" s="25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2:28" ht="12.75" customHeight="1" x14ac:dyDescent="0.2">
      <c r="B334" s="19"/>
      <c r="C334" s="19"/>
      <c r="D334" s="24"/>
      <c r="E334" s="24"/>
      <c r="F334" s="25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2:28" ht="12.75" customHeight="1" x14ac:dyDescent="0.2">
      <c r="B335" s="19"/>
      <c r="C335" s="19"/>
      <c r="D335" s="24"/>
      <c r="E335" s="24"/>
      <c r="F335" s="25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2:28" ht="12.75" customHeight="1" x14ac:dyDescent="0.2">
      <c r="B336" s="19"/>
      <c r="C336" s="19"/>
      <c r="D336" s="24"/>
      <c r="E336" s="24"/>
      <c r="F336" s="25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2:28" ht="12.75" customHeight="1" x14ac:dyDescent="0.2">
      <c r="B337" s="19"/>
      <c r="C337" s="19"/>
      <c r="D337" s="24"/>
      <c r="E337" s="24"/>
      <c r="F337" s="25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2:28" ht="12.75" customHeight="1" x14ac:dyDescent="0.2">
      <c r="B338" s="19"/>
      <c r="C338" s="19"/>
      <c r="D338" s="24"/>
      <c r="E338" s="24"/>
      <c r="F338" s="25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2:28" ht="12.75" customHeight="1" x14ac:dyDescent="0.2">
      <c r="B339" s="19"/>
      <c r="C339" s="19"/>
      <c r="D339" s="24"/>
      <c r="E339" s="24"/>
      <c r="F339" s="25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2:28" ht="12.75" customHeight="1" x14ac:dyDescent="0.2">
      <c r="B340" s="19"/>
      <c r="C340" s="19"/>
      <c r="D340" s="24"/>
      <c r="E340" s="24"/>
      <c r="F340" s="25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2:28" ht="12.75" customHeight="1" x14ac:dyDescent="0.2">
      <c r="B341" s="19"/>
      <c r="C341" s="19"/>
      <c r="D341" s="24"/>
      <c r="E341" s="24"/>
      <c r="F341" s="25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2:28" ht="12.75" customHeight="1" x14ac:dyDescent="0.2">
      <c r="B342" s="19"/>
      <c r="C342" s="19"/>
      <c r="D342" s="24"/>
      <c r="E342" s="24"/>
      <c r="F342" s="25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2:28" ht="12.75" customHeight="1" x14ac:dyDescent="0.2">
      <c r="B343" s="19"/>
      <c r="C343" s="19"/>
      <c r="D343" s="24"/>
      <c r="E343" s="24"/>
      <c r="F343" s="25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2:28" ht="12.75" customHeight="1" x14ac:dyDescent="0.2">
      <c r="B344" s="19"/>
      <c r="C344" s="19"/>
      <c r="D344" s="24"/>
      <c r="E344" s="24"/>
      <c r="F344" s="25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2:28" ht="12.75" customHeight="1" x14ac:dyDescent="0.2">
      <c r="B345" s="19"/>
      <c r="C345" s="19"/>
      <c r="D345" s="24"/>
      <c r="E345" s="24"/>
      <c r="F345" s="25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2:28" ht="12.75" customHeight="1" x14ac:dyDescent="0.2">
      <c r="B346" s="19"/>
      <c r="C346" s="19"/>
      <c r="D346" s="24"/>
      <c r="E346" s="24"/>
      <c r="F346" s="25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2:28" ht="12.75" customHeight="1" x14ac:dyDescent="0.2">
      <c r="B347" s="19"/>
      <c r="C347" s="19"/>
      <c r="D347" s="24"/>
      <c r="E347" s="24"/>
      <c r="F347" s="25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2:28" ht="12.75" customHeight="1" x14ac:dyDescent="0.2">
      <c r="B348" s="19"/>
      <c r="C348" s="19"/>
      <c r="D348" s="24"/>
      <c r="E348" s="24"/>
      <c r="F348" s="25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2:28" ht="12.75" customHeight="1" x14ac:dyDescent="0.2">
      <c r="B349" s="19"/>
      <c r="C349" s="19"/>
      <c r="D349" s="24"/>
      <c r="E349" s="24"/>
      <c r="F349" s="25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2:28" ht="12.75" customHeight="1" x14ac:dyDescent="0.2">
      <c r="B350" s="19"/>
      <c r="C350" s="19"/>
      <c r="D350" s="24"/>
      <c r="E350" s="24"/>
      <c r="F350" s="25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2:28" ht="12.75" customHeight="1" x14ac:dyDescent="0.2">
      <c r="B351" s="19"/>
      <c r="C351" s="19"/>
      <c r="D351" s="24"/>
      <c r="E351" s="24"/>
      <c r="F351" s="25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2:28" ht="12.75" customHeight="1" x14ac:dyDescent="0.2">
      <c r="B352" s="19"/>
      <c r="C352" s="19"/>
      <c r="D352" s="24"/>
      <c r="E352" s="24"/>
      <c r="F352" s="25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2:28" ht="12.75" customHeight="1" x14ac:dyDescent="0.2">
      <c r="B353" s="19"/>
      <c r="C353" s="19"/>
      <c r="D353" s="24"/>
      <c r="E353" s="24"/>
      <c r="F353" s="25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2:28" ht="12.75" customHeight="1" x14ac:dyDescent="0.2">
      <c r="B354" s="19"/>
      <c r="C354" s="19"/>
      <c r="D354" s="24"/>
      <c r="E354" s="24"/>
      <c r="F354" s="25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2:28" ht="12.75" customHeight="1" x14ac:dyDescent="0.2">
      <c r="B355" s="19"/>
      <c r="C355" s="19"/>
      <c r="D355" s="24"/>
      <c r="E355" s="24"/>
      <c r="F355" s="25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2:28" ht="12.75" customHeight="1" x14ac:dyDescent="0.2">
      <c r="B356" s="19"/>
      <c r="C356" s="19"/>
      <c r="D356" s="24"/>
      <c r="E356" s="24"/>
      <c r="F356" s="25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2:28" ht="12.75" customHeight="1" x14ac:dyDescent="0.2">
      <c r="B357" s="19"/>
      <c r="C357" s="19"/>
      <c r="D357" s="24"/>
      <c r="E357" s="24"/>
      <c r="F357" s="25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2:28" ht="12.75" customHeight="1" x14ac:dyDescent="0.2">
      <c r="B358" s="19"/>
      <c r="C358" s="19"/>
      <c r="D358" s="24"/>
      <c r="E358" s="24"/>
      <c r="F358" s="25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2:28" ht="12.75" customHeight="1" x14ac:dyDescent="0.2">
      <c r="B359" s="19"/>
      <c r="C359" s="19"/>
      <c r="D359" s="24"/>
      <c r="E359" s="24"/>
      <c r="F359" s="25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2:28" ht="12.75" customHeight="1" x14ac:dyDescent="0.2">
      <c r="B360" s="19"/>
      <c r="C360" s="19"/>
      <c r="D360" s="24"/>
      <c r="E360" s="24"/>
      <c r="F360" s="25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2:28" ht="12.75" customHeight="1" x14ac:dyDescent="0.2">
      <c r="B361" s="19"/>
      <c r="C361" s="19"/>
      <c r="D361" s="24"/>
      <c r="E361" s="24"/>
      <c r="F361" s="25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2:28" ht="12.75" customHeight="1" x14ac:dyDescent="0.2">
      <c r="B362" s="19"/>
      <c r="C362" s="19"/>
      <c r="D362" s="24"/>
      <c r="E362" s="24"/>
      <c r="F362" s="25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2:28" ht="12.75" customHeight="1" x14ac:dyDescent="0.2">
      <c r="B363" s="19"/>
      <c r="C363" s="19"/>
      <c r="D363" s="24"/>
      <c r="E363" s="24"/>
      <c r="F363" s="25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2:28" ht="12.75" customHeight="1" x14ac:dyDescent="0.2">
      <c r="B364" s="19"/>
      <c r="C364" s="19"/>
      <c r="D364" s="24"/>
      <c r="E364" s="24"/>
      <c r="F364" s="25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2:28" ht="12.75" customHeight="1" x14ac:dyDescent="0.2">
      <c r="B365" s="19"/>
      <c r="C365" s="19"/>
      <c r="D365" s="24"/>
      <c r="E365" s="24"/>
      <c r="F365" s="25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2:28" ht="12.75" customHeight="1" x14ac:dyDescent="0.2">
      <c r="B366" s="19"/>
      <c r="C366" s="19"/>
      <c r="D366" s="24"/>
      <c r="E366" s="24"/>
      <c r="F366" s="25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2:28" ht="12.75" customHeight="1" x14ac:dyDescent="0.2">
      <c r="B367" s="19"/>
      <c r="C367" s="19"/>
      <c r="D367" s="24"/>
      <c r="E367" s="24"/>
      <c r="F367" s="25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2:28" ht="12.75" customHeight="1" x14ac:dyDescent="0.2">
      <c r="B368" s="19"/>
      <c r="C368" s="19"/>
      <c r="D368" s="24"/>
      <c r="E368" s="24"/>
      <c r="F368" s="25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2:28" ht="12.75" customHeight="1" x14ac:dyDescent="0.2">
      <c r="B369" s="19"/>
      <c r="C369" s="19"/>
      <c r="D369" s="24"/>
      <c r="E369" s="24"/>
      <c r="F369" s="25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2:28" ht="12.75" customHeight="1" x14ac:dyDescent="0.2">
      <c r="B370" s="19"/>
      <c r="C370" s="19"/>
      <c r="D370" s="24"/>
      <c r="E370" s="24"/>
      <c r="F370" s="25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2:28" ht="12.75" customHeight="1" x14ac:dyDescent="0.2">
      <c r="B371" s="19"/>
      <c r="C371" s="19"/>
      <c r="D371" s="24"/>
      <c r="E371" s="24"/>
      <c r="F371" s="25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2:28" ht="12.75" customHeight="1" x14ac:dyDescent="0.2">
      <c r="B372" s="19"/>
      <c r="C372" s="19"/>
      <c r="D372" s="24"/>
      <c r="E372" s="24"/>
      <c r="F372" s="25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2:28" ht="12.75" customHeight="1" x14ac:dyDescent="0.2">
      <c r="B373" s="19"/>
      <c r="C373" s="19"/>
      <c r="D373" s="24"/>
      <c r="E373" s="24"/>
      <c r="F373" s="25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2:28" ht="12.75" customHeight="1" x14ac:dyDescent="0.2">
      <c r="B374" s="19"/>
      <c r="C374" s="19"/>
      <c r="D374" s="24"/>
      <c r="E374" s="24"/>
      <c r="F374" s="25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2:28" ht="12.75" customHeight="1" x14ac:dyDescent="0.2">
      <c r="B375" s="19"/>
      <c r="C375" s="19"/>
      <c r="D375" s="24"/>
      <c r="E375" s="24"/>
      <c r="F375" s="25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2:28" ht="12.75" customHeight="1" x14ac:dyDescent="0.2">
      <c r="B376" s="19"/>
      <c r="C376" s="19"/>
      <c r="D376" s="24"/>
      <c r="E376" s="24"/>
      <c r="F376" s="25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2:28" ht="12.75" customHeight="1" x14ac:dyDescent="0.2">
      <c r="B377" s="19"/>
      <c r="C377" s="19"/>
      <c r="D377" s="24"/>
      <c r="E377" s="24"/>
      <c r="F377" s="25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2:28" ht="12.75" customHeight="1" x14ac:dyDescent="0.2">
      <c r="B378" s="19"/>
      <c r="C378" s="19"/>
      <c r="D378" s="24"/>
      <c r="E378" s="24"/>
      <c r="F378" s="25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2:28" ht="12.75" customHeight="1" x14ac:dyDescent="0.2">
      <c r="B379" s="19"/>
      <c r="C379" s="19"/>
      <c r="D379" s="24"/>
      <c r="E379" s="24"/>
      <c r="F379" s="25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2:28" ht="12.75" customHeight="1" x14ac:dyDescent="0.2">
      <c r="B380" s="19"/>
      <c r="C380" s="19"/>
      <c r="D380" s="24"/>
      <c r="E380" s="24"/>
      <c r="F380" s="25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2:28" ht="12.75" customHeight="1" x14ac:dyDescent="0.2">
      <c r="B381" s="19"/>
      <c r="C381" s="19"/>
      <c r="D381" s="24"/>
      <c r="E381" s="24"/>
      <c r="F381" s="25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2:28" ht="12.75" customHeight="1" x14ac:dyDescent="0.2">
      <c r="B382" s="19"/>
      <c r="C382" s="19"/>
      <c r="D382" s="24"/>
      <c r="E382" s="24"/>
      <c r="F382" s="25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2:28" ht="12.75" customHeight="1" x14ac:dyDescent="0.2">
      <c r="B383" s="19"/>
      <c r="C383" s="19"/>
      <c r="D383" s="24"/>
      <c r="E383" s="24"/>
      <c r="F383" s="25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2:28" ht="12.75" customHeight="1" x14ac:dyDescent="0.2">
      <c r="B384" s="19"/>
      <c r="C384" s="19"/>
      <c r="D384" s="24"/>
      <c r="E384" s="24"/>
      <c r="F384" s="25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2:28" ht="12.75" customHeight="1" x14ac:dyDescent="0.2">
      <c r="B385" s="19"/>
      <c r="C385" s="19"/>
      <c r="D385" s="24"/>
      <c r="E385" s="24"/>
      <c r="F385" s="25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2:28" ht="12.75" customHeight="1" x14ac:dyDescent="0.2">
      <c r="B386" s="19"/>
      <c r="C386" s="19"/>
      <c r="D386" s="24"/>
      <c r="E386" s="24"/>
      <c r="F386" s="25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2:28" ht="12.75" customHeight="1" x14ac:dyDescent="0.2">
      <c r="B387" s="19"/>
      <c r="C387" s="19"/>
      <c r="D387" s="24"/>
      <c r="E387" s="24"/>
      <c r="F387" s="25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2:28" ht="12.75" customHeight="1" x14ac:dyDescent="0.2">
      <c r="B388" s="19"/>
      <c r="C388" s="19"/>
      <c r="D388" s="24"/>
      <c r="E388" s="24"/>
      <c r="F388" s="25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2:28" ht="12.75" customHeight="1" x14ac:dyDescent="0.2">
      <c r="B389" s="19"/>
      <c r="C389" s="19"/>
      <c r="D389" s="24"/>
      <c r="E389" s="24"/>
      <c r="F389" s="25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2:28" ht="12.75" customHeight="1" x14ac:dyDescent="0.2">
      <c r="B390" s="19"/>
      <c r="C390" s="19"/>
      <c r="D390" s="24"/>
      <c r="E390" s="24"/>
      <c r="F390" s="25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2:28" ht="12.75" customHeight="1" x14ac:dyDescent="0.2">
      <c r="B391" s="19"/>
      <c r="C391" s="19"/>
      <c r="D391" s="24"/>
      <c r="E391" s="24"/>
      <c r="F391" s="25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2:28" ht="12.75" customHeight="1" x14ac:dyDescent="0.2">
      <c r="B392" s="19"/>
      <c r="C392" s="19"/>
      <c r="D392" s="24"/>
      <c r="E392" s="24"/>
      <c r="F392" s="25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2:28" ht="12.75" customHeight="1" x14ac:dyDescent="0.2">
      <c r="B393" s="19"/>
      <c r="C393" s="19"/>
      <c r="D393" s="24"/>
      <c r="E393" s="24"/>
      <c r="F393" s="25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2:28" ht="12.75" customHeight="1" x14ac:dyDescent="0.2">
      <c r="B394" s="19"/>
      <c r="C394" s="19"/>
      <c r="D394" s="24"/>
      <c r="E394" s="24"/>
      <c r="F394" s="25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2:28" ht="12.75" customHeight="1" x14ac:dyDescent="0.2">
      <c r="B395" s="19"/>
      <c r="C395" s="19"/>
      <c r="D395" s="24"/>
      <c r="E395" s="24"/>
      <c r="F395" s="25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2:28" ht="12.75" customHeight="1" x14ac:dyDescent="0.2">
      <c r="B396" s="19"/>
      <c r="C396" s="19"/>
      <c r="D396" s="24"/>
      <c r="E396" s="24"/>
      <c r="F396" s="25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2:28" ht="12.75" customHeight="1" x14ac:dyDescent="0.2">
      <c r="B397" s="19"/>
      <c r="C397" s="19"/>
      <c r="D397" s="24"/>
      <c r="E397" s="24"/>
      <c r="F397" s="25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2:28" ht="12.75" customHeight="1" x14ac:dyDescent="0.2">
      <c r="B398" s="19"/>
      <c r="C398" s="19"/>
      <c r="D398" s="24"/>
      <c r="E398" s="24"/>
      <c r="F398" s="25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2:28" ht="12.75" customHeight="1" x14ac:dyDescent="0.2">
      <c r="B399" s="19"/>
      <c r="C399" s="19"/>
      <c r="D399" s="24"/>
      <c r="E399" s="24"/>
      <c r="F399" s="25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2:28" ht="12.75" customHeight="1" x14ac:dyDescent="0.2">
      <c r="B400" s="19"/>
      <c r="C400" s="19"/>
      <c r="D400" s="24"/>
      <c r="E400" s="24"/>
      <c r="F400" s="25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2:28" ht="12.75" customHeight="1" x14ac:dyDescent="0.2">
      <c r="B401" s="19"/>
      <c r="C401" s="19"/>
      <c r="D401" s="24"/>
      <c r="E401" s="24"/>
      <c r="F401" s="25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2:28" ht="12.75" customHeight="1" x14ac:dyDescent="0.2">
      <c r="B402" s="19"/>
      <c r="C402" s="19"/>
      <c r="D402" s="24"/>
      <c r="E402" s="24"/>
      <c r="F402" s="25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2:28" ht="12.75" customHeight="1" x14ac:dyDescent="0.2">
      <c r="B403" s="19"/>
      <c r="C403" s="19"/>
      <c r="D403" s="24"/>
      <c r="E403" s="24"/>
      <c r="F403" s="25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2:28" ht="12.75" customHeight="1" x14ac:dyDescent="0.2">
      <c r="B404" s="19"/>
      <c r="C404" s="19"/>
      <c r="D404" s="24"/>
      <c r="E404" s="24"/>
      <c r="F404" s="25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2:28" ht="12.75" customHeight="1" x14ac:dyDescent="0.2">
      <c r="B405" s="19"/>
      <c r="C405" s="19"/>
      <c r="D405" s="24"/>
      <c r="E405" s="24"/>
      <c r="F405" s="25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2:28" ht="12.75" customHeight="1" x14ac:dyDescent="0.2">
      <c r="B406" s="19"/>
      <c r="C406" s="19"/>
      <c r="D406" s="24"/>
      <c r="E406" s="24"/>
      <c r="F406" s="25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2:28" ht="12.75" customHeight="1" x14ac:dyDescent="0.2">
      <c r="B407" s="19"/>
      <c r="C407" s="19"/>
      <c r="D407" s="24"/>
      <c r="E407" s="24"/>
      <c r="F407" s="25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2:28" ht="12.75" customHeight="1" x14ac:dyDescent="0.2">
      <c r="B408" s="19"/>
      <c r="C408" s="19"/>
      <c r="D408" s="24"/>
      <c r="E408" s="24"/>
      <c r="F408" s="25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2:28" ht="12.75" customHeight="1" x14ac:dyDescent="0.2">
      <c r="B409" s="19"/>
      <c r="C409" s="19"/>
      <c r="D409" s="24"/>
      <c r="E409" s="24"/>
      <c r="F409" s="25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2:28" ht="12.75" customHeight="1" x14ac:dyDescent="0.2">
      <c r="B410" s="19"/>
      <c r="C410" s="19"/>
      <c r="D410" s="24"/>
      <c r="E410" s="24"/>
      <c r="F410" s="25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2:28" ht="12.75" customHeight="1" x14ac:dyDescent="0.2">
      <c r="B411" s="19"/>
      <c r="C411" s="19"/>
      <c r="D411" s="24"/>
      <c r="E411" s="24"/>
      <c r="F411" s="25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2:28" ht="12.75" customHeight="1" x14ac:dyDescent="0.2">
      <c r="B412" s="19"/>
      <c r="C412" s="19"/>
      <c r="D412" s="24"/>
      <c r="E412" s="24"/>
      <c r="F412" s="25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2:28" ht="12.75" customHeight="1" x14ac:dyDescent="0.2">
      <c r="B413" s="19"/>
      <c r="C413" s="19"/>
      <c r="D413" s="24"/>
      <c r="E413" s="24"/>
      <c r="F413" s="25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2:28" ht="12.75" customHeight="1" x14ac:dyDescent="0.2">
      <c r="B414" s="19"/>
      <c r="C414" s="19"/>
      <c r="D414" s="24"/>
      <c r="E414" s="24"/>
      <c r="F414" s="25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2:28" ht="12.75" customHeight="1" x14ac:dyDescent="0.2">
      <c r="B415" s="19"/>
      <c r="C415" s="19"/>
      <c r="D415" s="24"/>
      <c r="E415" s="24"/>
      <c r="F415" s="25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2:28" ht="12.75" customHeight="1" x14ac:dyDescent="0.2">
      <c r="B416" s="19"/>
      <c r="C416" s="19"/>
      <c r="D416" s="24"/>
      <c r="E416" s="24"/>
      <c r="F416" s="25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2:28" ht="12.75" customHeight="1" x14ac:dyDescent="0.2">
      <c r="B417" s="19"/>
      <c r="C417" s="19"/>
      <c r="D417" s="24"/>
      <c r="E417" s="24"/>
      <c r="F417" s="25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2:28" ht="12.75" customHeight="1" x14ac:dyDescent="0.2">
      <c r="B418" s="19"/>
      <c r="C418" s="19"/>
      <c r="D418" s="24"/>
      <c r="E418" s="24"/>
      <c r="F418" s="25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2:28" ht="12.75" customHeight="1" x14ac:dyDescent="0.2">
      <c r="B419" s="19"/>
      <c r="C419" s="19"/>
      <c r="D419" s="24"/>
      <c r="E419" s="24"/>
      <c r="F419" s="25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2:28" ht="12.75" customHeight="1" x14ac:dyDescent="0.2">
      <c r="B420" s="19"/>
      <c r="C420" s="19"/>
      <c r="D420" s="24"/>
      <c r="E420" s="24"/>
      <c r="F420" s="25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2:28" ht="12.75" customHeight="1" x14ac:dyDescent="0.2">
      <c r="B421" s="19"/>
      <c r="C421" s="19"/>
      <c r="D421" s="24"/>
      <c r="E421" s="24"/>
      <c r="F421" s="25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2:28" ht="12.75" customHeight="1" x14ac:dyDescent="0.2">
      <c r="B422" s="19"/>
      <c r="C422" s="19"/>
      <c r="D422" s="24"/>
      <c r="E422" s="24"/>
      <c r="F422" s="25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2:28" ht="12.75" customHeight="1" x14ac:dyDescent="0.2">
      <c r="B423" s="19"/>
      <c r="C423" s="19"/>
      <c r="D423" s="24"/>
      <c r="E423" s="24"/>
      <c r="F423" s="25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2:28" ht="12.75" customHeight="1" x14ac:dyDescent="0.2">
      <c r="B424" s="19"/>
      <c r="C424" s="19"/>
      <c r="D424" s="24"/>
      <c r="E424" s="24"/>
      <c r="F424" s="25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2:28" ht="12.75" customHeight="1" x14ac:dyDescent="0.2">
      <c r="B425" s="19"/>
      <c r="C425" s="19"/>
      <c r="D425" s="24"/>
      <c r="E425" s="24"/>
      <c r="F425" s="25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2:28" ht="12.75" customHeight="1" x14ac:dyDescent="0.2">
      <c r="B426" s="19"/>
      <c r="C426" s="19"/>
      <c r="D426" s="24"/>
      <c r="E426" s="24"/>
      <c r="F426" s="25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2:28" ht="12.75" customHeight="1" x14ac:dyDescent="0.2">
      <c r="B427" s="19"/>
      <c r="C427" s="19"/>
      <c r="D427" s="24"/>
      <c r="E427" s="24"/>
      <c r="F427" s="25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2:28" ht="12.75" customHeight="1" x14ac:dyDescent="0.2">
      <c r="B428" s="19"/>
      <c r="C428" s="19"/>
      <c r="D428" s="24"/>
      <c r="E428" s="24"/>
      <c r="F428" s="25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2:28" ht="12.75" customHeight="1" x14ac:dyDescent="0.2">
      <c r="B429" s="19"/>
      <c r="C429" s="19"/>
      <c r="D429" s="24"/>
      <c r="E429" s="24"/>
      <c r="F429" s="25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2:28" ht="12.75" customHeight="1" x14ac:dyDescent="0.2">
      <c r="B430" s="19"/>
      <c r="C430" s="19"/>
      <c r="D430" s="24"/>
      <c r="E430" s="24"/>
      <c r="F430" s="25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2:28" ht="12.75" customHeight="1" x14ac:dyDescent="0.2">
      <c r="B431" s="19"/>
      <c r="C431" s="19"/>
      <c r="D431" s="24"/>
      <c r="E431" s="24"/>
      <c r="F431" s="25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2:28" ht="12.75" customHeight="1" x14ac:dyDescent="0.2">
      <c r="B432" s="19"/>
      <c r="C432" s="19"/>
      <c r="D432" s="24"/>
      <c r="E432" s="24"/>
      <c r="F432" s="25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2:28" ht="12.75" customHeight="1" x14ac:dyDescent="0.2">
      <c r="B433" s="19"/>
      <c r="C433" s="19"/>
      <c r="D433" s="24"/>
      <c r="E433" s="24"/>
      <c r="F433" s="25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2:28" ht="12.75" customHeight="1" x14ac:dyDescent="0.2">
      <c r="B434" s="19"/>
      <c r="C434" s="19"/>
      <c r="D434" s="24"/>
      <c r="E434" s="24"/>
      <c r="F434" s="25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2:28" ht="12.75" customHeight="1" x14ac:dyDescent="0.2">
      <c r="B435" s="19"/>
      <c r="C435" s="19"/>
      <c r="D435" s="24"/>
      <c r="E435" s="24"/>
      <c r="F435" s="25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2:28" ht="12.75" customHeight="1" x14ac:dyDescent="0.2">
      <c r="B436" s="19"/>
      <c r="C436" s="19"/>
      <c r="D436" s="24"/>
      <c r="E436" s="24"/>
      <c r="F436" s="25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2:28" ht="12.75" customHeight="1" x14ac:dyDescent="0.2">
      <c r="B437" s="19"/>
      <c r="C437" s="19"/>
      <c r="D437" s="24"/>
      <c r="E437" s="24"/>
      <c r="F437" s="25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2:28" ht="12.75" customHeight="1" x14ac:dyDescent="0.2">
      <c r="B438" s="19"/>
      <c r="C438" s="19"/>
      <c r="D438" s="24"/>
      <c r="E438" s="24"/>
      <c r="F438" s="25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2:28" ht="12.75" customHeight="1" x14ac:dyDescent="0.2">
      <c r="B439" s="19"/>
      <c r="C439" s="19"/>
      <c r="D439" s="24"/>
      <c r="E439" s="24"/>
      <c r="F439" s="25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2:28" ht="12.75" customHeight="1" x14ac:dyDescent="0.2">
      <c r="B440" s="19"/>
      <c r="C440" s="19"/>
      <c r="D440" s="24"/>
      <c r="E440" s="24"/>
      <c r="F440" s="25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2:28" ht="12.75" customHeight="1" x14ac:dyDescent="0.2">
      <c r="B441" s="19"/>
      <c r="C441" s="19"/>
      <c r="D441" s="24"/>
      <c r="E441" s="24"/>
      <c r="F441" s="25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2:28" ht="12.75" customHeight="1" x14ac:dyDescent="0.2">
      <c r="B442" s="19"/>
      <c r="C442" s="19"/>
      <c r="D442" s="24"/>
      <c r="E442" s="24"/>
      <c r="F442" s="25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2:28" ht="12.75" customHeight="1" x14ac:dyDescent="0.2">
      <c r="B443" s="19"/>
      <c r="C443" s="19"/>
      <c r="D443" s="24"/>
      <c r="E443" s="24"/>
      <c r="F443" s="25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2:28" ht="12.75" customHeight="1" x14ac:dyDescent="0.2">
      <c r="B444" s="19"/>
      <c r="C444" s="19"/>
      <c r="D444" s="24"/>
      <c r="E444" s="24"/>
      <c r="F444" s="25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2:28" ht="12.75" customHeight="1" x14ac:dyDescent="0.2">
      <c r="B445" s="19"/>
      <c r="C445" s="19"/>
      <c r="D445" s="24"/>
      <c r="E445" s="24"/>
      <c r="F445" s="25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2:28" ht="12.75" customHeight="1" x14ac:dyDescent="0.2">
      <c r="B446" s="19"/>
      <c r="C446" s="19"/>
      <c r="D446" s="24"/>
      <c r="E446" s="24"/>
      <c r="F446" s="25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2:28" ht="12.75" customHeight="1" x14ac:dyDescent="0.2">
      <c r="B447" s="19"/>
      <c r="C447" s="19"/>
      <c r="D447" s="24"/>
      <c r="E447" s="24"/>
      <c r="F447" s="25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2:28" ht="12.75" customHeight="1" x14ac:dyDescent="0.2">
      <c r="B448" s="19"/>
      <c r="C448" s="19"/>
      <c r="D448" s="24"/>
      <c r="E448" s="24"/>
      <c r="F448" s="25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2:28" ht="12.75" customHeight="1" x14ac:dyDescent="0.2">
      <c r="B449" s="19"/>
      <c r="C449" s="19"/>
      <c r="D449" s="24"/>
      <c r="E449" s="24"/>
      <c r="F449" s="25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2:28" ht="12.75" customHeight="1" x14ac:dyDescent="0.2">
      <c r="B450" s="19"/>
      <c r="C450" s="19"/>
      <c r="D450" s="24"/>
      <c r="E450" s="24"/>
      <c r="F450" s="25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2:28" ht="12.75" customHeight="1" x14ac:dyDescent="0.2">
      <c r="B451" s="19"/>
      <c r="C451" s="19"/>
      <c r="D451" s="24"/>
      <c r="E451" s="24"/>
      <c r="F451" s="25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2:28" ht="12.75" customHeight="1" x14ac:dyDescent="0.2">
      <c r="B452" s="19"/>
      <c r="C452" s="19"/>
      <c r="D452" s="24"/>
      <c r="E452" s="24"/>
      <c r="F452" s="25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2:28" ht="12.75" customHeight="1" x14ac:dyDescent="0.2">
      <c r="B453" s="19"/>
      <c r="C453" s="19"/>
      <c r="D453" s="24"/>
      <c r="E453" s="24"/>
      <c r="F453" s="25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2:28" ht="12.75" customHeight="1" x14ac:dyDescent="0.2">
      <c r="B454" s="19"/>
      <c r="C454" s="19"/>
      <c r="D454" s="24"/>
      <c r="E454" s="24"/>
      <c r="F454" s="25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2:28" ht="12.75" customHeight="1" x14ac:dyDescent="0.2">
      <c r="B455" s="19"/>
      <c r="C455" s="19"/>
      <c r="D455" s="24"/>
      <c r="E455" s="24"/>
      <c r="F455" s="25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2:28" ht="12.75" customHeight="1" x14ac:dyDescent="0.2">
      <c r="B456" s="19"/>
      <c r="C456" s="19"/>
      <c r="D456" s="24"/>
      <c r="E456" s="24"/>
      <c r="F456" s="25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2:28" ht="12.75" customHeight="1" x14ac:dyDescent="0.2">
      <c r="B457" s="19"/>
      <c r="C457" s="19"/>
      <c r="D457" s="24"/>
      <c r="E457" s="24"/>
      <c r="F457" s="25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2:28" ht="12.75" customHeight="1" x14ac:dyDescent="0.2">
      <c r="B458" s="19"/>
      <c r="C458" s="19"/>
      <c r="D458" s="24"/>
      <c r="E458" s="24"/>
      <c r="F458" s="25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2:28" ht="12.75" customHeight="1" x14ac:dyDescent="0.2">
      <c r="B459" s="19"/>
      <c r="C459" s="19"/>
      <c r="D459" s="24"/>
      <c r="E459" s="24"/>
      <c r="F459" s="25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2:28" ht="12.75" customHeight="1" x14ac:dyDescent="0.2">
      <c r="B460" s="19"/>
      <c r="C460" s="19"/>
      <c r="D460" s="24"/>
      <c r="E460" s="24"/>
      <c r="F460" s="25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2:28" ht="12.75" customHeight="1" x14ac:dyDescent="0.2">
      <c r="B461" s="19"/>
      <c r="C461" s="19"/>
      <c r="D461" s="24"/>
      <c r="E461" s="24"/>
      <c r="F461" s="25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2:28" ht="12.75" customHeight="1" x14ac:dyDescent="0.2">
      <c r="B462" s="19"/>
      <c r="C462" s="19"/>
      <c r="D462" s="24"/>
      <c r="E462" s="24"/>
      <c r="F462" s="25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2:28" ht="12.75" customHeight="1" x14ac:dyDescent="0.2">
      <c r="B463" s="19"/>
      <c r="C463" s="19"/>
      <c r="D463" s="24"/>
      <c r="E463" s="24"/>
      <c r="F463" s="25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2:28" ht="12.75" customHeight="1" x14ac:dyDescent="0.2">
      <c r="B464" s="19"/>
      <c r="C464" s="19"/>
      <c r="D464" s="24"/>
      <c r="E464" s="24"/>
      <c r="F464" s="25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2:28" ht="12.75" customHeight="1" x14ac:dyDescent="0.2">
      <c r="B465" s="19"/>
      <c r="C465" s="19"/>
      <c r="D465" s="24"/>
      <c r="E465" s="24"/>
      <c r="F465" s="25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2:28" ht="12.75" customHeight="1" x14ac:dyDescent="0.2">
      <c r="B466" s="19"/>
      <c r="C466" s="19"/>
      <c r="D466" s="24"/>
      <c r="E466" s="24"/>
      <c r="F466" s="25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2:28" ht="12.75" customHeight="1" x14ac:dyDescent="0.2">
      <c r="B467" s="19"/>
      <c r="C467" s="19"/>
      <c r="D467" s="24"/>
      <c r="E467" s="24"/>
      <c r="F467" s="25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2:28" ht="12.75" customHeight="1" x14ac:dyDescent="0.2">
      <c r="B468" s="19"/>
      <c r="C468" s="19"/>
      <c r="D468" s="24"/>
      <c r="E468" s="24"/>
      <c r="F468" s="25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2:28" ht="12.75" customHeight="1" x14ac:dyDescent="0.2">
      <c r="B469" s="19"/>
      <c r="C469" s="19"/>
      <c r="D469" s="24"/>
      <c r="E469" s="24"/>
      <c r="F469" s="25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2:28" ht="12.75" customHeight="1" x14ac:dyDescent="0.2">
      <c r="B470" s="19"/>
      <c r="C470" s="19"/>
      <c r="D470" s="24"/>
      <c r="E470" s="24"/>
      <c r="F470" s="25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2:28" ht="12.75" customHeight="1" x14ac:dyDescent="0.2">
      <c r="B471" s="19"/>
      <c r="C471" s="19"/>
      <c r="D471" s="24"/>
      <c r="E471" s="24"/>
      <c r="F471" s="25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2:28" ht="12.75" customHeight="1" x14ac:dyDescent="0.2">
      <c r="B472" s="19"/>
      <c r="C472" s="19"/>
      <c r="D472" s="24"/>
      <c r="E472" s="24"/>
      <c r="F472" s="25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2:28" ht="12.75" customHeight="1" x14ac:dyDescent="0.2">
      <c r="B473" s="19"/>
      <c r="C473" s="19"/>
      <c r="D473" s="24"/>
      <c r="E473" s="24"/>
      <c r="F473" s="25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2:28" ht="12.75" customHeight="1" x14ac:dyDescent="0.2">
      <c r="B474" s="19"/>
      <c r="C474" s="19"/>
      <c r="D474" s="24"/>
      <c r="E474" s="24"/>
      <c r="F474" s="25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2:28" ht="12.75" customHeight="1" x14ac:dyDescent="0.2">
      <c r="B475" s="19"/>
      <c r="C475" s="19"/>
      <c r="D475" s="24"/>
      <c r="E475" s="24"/>
      <c r="F475" s="25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2:28" ht="12.75" customHeight="1" x14ac:dyDescent="0.2">
      <c r="B476" s="19"/>
      <c r="C476" s="19"/>
      <c r="D476" s="24"/>
      <c r="E476" s="24"/>
      <c r="F476" s="25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2:28" ht="12.75" customHeight="1" x14ac:dyDescent="0.2">
      <c r="B477" s="19"/>
      <c r="C477" s="19"/>
      <c r="D477" s="24"/>
      <c r="E477" s="24"/>
      <c r="F477" s="25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2:28" ht="12.75" customHeight="1" x14ac:dyDescent="0.2">
      <c r="B478" s="19"/>
      <c r="C478" s="19"/>
      <c r="D478" s="24"/>
      <c r="E478" s="24"/>
      <c r="F478" s="25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2:28" ht="12.75" customHeight="1" x14ac:dyDescent="0.2">
      <c r="B479" s="19"/>
      <c r="C479" s="19"/>
      <c r="D479" s="24"/>
      <c r="E479" s="24"/>
      <c r="F479" s="25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2:28" ht="12.75" customHeight="1" x14ac:dyDescent="0.2">
      <c r="B480" s="19"/>
      <c r="C480" s="19"/>
      <c r="D480" s="24"/>
      <c r="E480" s="24"/>
      <c r="F480" s="25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2:28" ht="12.75" customHeight="1" x14ac:dyDescent="0.2">
      <c r="B481" s="19"/>
      <c r="C481" s="19"/>
      <c r="D481" s="24"/>
      <c r="E481" s="24"/>
      <c r="F481" s="25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2:28" ht="12.75" customHeight="1" x14ac:dyDescent="0.2">
      <c r="B482" s="19"/>
      <c r="C482" s="19"/>
      <c r="D482" s="24"/>
      <c r="E482" s="24"/>
      <c r="F482" s="25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2:28" ht="12.75" customHeight="1" x14ac:dyDescent="0.2">
      <c r="B483" s="19"/>
      <c r="C483" s="19"/>
      <c r="D483" s="24"/>
      <c r="E483" s="24"/>
      <c r="F483" s="25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2:28" ht="12.75" customHeight="1" x14ac:dyDescent="0.2">
      <c r="B484" s="19"/>
      <c r="C484" s="19"/>
      <c r="D484" s="24"/>
      <c r="E484" s="24"/>
      <c r="F484" s="25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2:28" ht="12.75" customHeight="1" x14ac:dyDescent="0.2">
      <c r="B485" s="19"/>
      <c r="C485" s="19"/>
      <c r="D485" s="24"/>
      <c r="E485" s="24"/>
      <c r="F485" s="25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2:28" ht="12.75" customHeight="1" x14ac:dyDescent="0.2">
      <c r="B486" s="19"/>
      <c r="C486" s="19"/>
      <c r="D486" s="24"/>
      <c r="E486" s="24"/>
      <c r="F486" s="25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2:28" ht="12.75" customHeight="1" x14ac:dyDescent="0.2">
      <c r="B487" s="19"/>
      <c r="C487" s="19"/>
      <c r="D487" s="24"/>
      <c r="E487" s="24"/>
      <c r="F487" s="25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2:28" ht="12.75" customHeight="1" x14ac:dyDescent="0.2">
      <c r="B488" s="19"/>
      <c r="C488" s="19"/>
      <c r="D488" s="24"/>
      <c r="E488" s="24"/>
      <c r="F488" s="25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2:28" ht="12.75" customHeight="1" x14ac:dyDescent="0.2">
      <c r="B489" s="19"/>
      <c r="C489" s="19"/>
      <c r="D489" s="24"/>
      <c r="E489" s="24"/>
      <c r="F489" s="25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2:28" ht="12.75" customHeight="1" x14ac:dyDescent="0.2">
      <c r="B490" s="19"/>
      <c r="C490" s="19"/>
      <c r="D490" s="24"/>
      <c r="E490" s="24"/>
      <c r="F490" s="25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2:28" ht="12.75" customHeight="1" x14ac:dyDescent="0.2">
      <c r="B491" s="19"/>
      <c r="C491" s="19"/>
      <c r="D491" s="24"/>
      <c r="E491" s="24"/>
      <c r="F491" s="25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2:28" ht="12.75" customHeight="1" x14ac:dyDescent="0.2">
      <c r="B492" s="19"/>
      <c r="C492" s="19"/>
      <c r="D492" s="24"/>
      <c r="E492" s="24"/>
      <c r="F492" s="25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2:28" ht="12.75" customHeight="1" x14ac:dyDescent="0.2">
      <c r="B493" s="19"/>
      <c r="C493" s="19"/>
      <c r="D493" s="24"/>
      <c r="E493" s="24"/>
      <c r="F493" s="25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2:28" ht="12.75" customHeight="1" x14ac:dyDescent="0.2">
      <c r="B494" s="19"/>
      <c r="C494" s="19"/>
      <c r="D494" s="24"/>
      <c r="E494" s="24"/>
      <c r="F494" s="25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2:28" ht="12.75" customHeight="1" x14ac:dyDescent="0.2">
      <c r="B495" s="19"/>
      <c r="C495" s="19"/>
      <c r="D495" s="24"/>
      <c r="E495" s="24"/>
      <c r="F495" s="25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2:28" ht="12.75" customHeight="1" x14ac:dyDescent="0.2">
      <c r="B496" s="19"/>
      <c r="C496" s="19"/>
      <c r="D496" s="24"/>
      <c r="E496" s="24"/>
      <c r="F496" s="25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2:28" ht="12.75" customHeight="1" x14ac:dyDescent="0.2">
      <c r="B497" s="19"/>
      <c r="C497" s="19"/>
      <c r="D497" s="24"/>
      <c r="E497" s="24"/>
      <c r="F497" s="25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2:28" ht="12.75" customHeight="1" x14ac:dyDescent="0.2">
      <c r="B498" s="19"/>
      <c r="C498" s="19"/>
      <c r="D498" s="24"/>
      <c r="E498" s="24"/>
      <c r="F498" s="25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2:28" ht="12.75" customHeight="1" x14ac:dyDescent="0.2">
      <c r="B499" s="19"/>
      <c r="C499" s="19"/>
      <c r="D499" s="24"/>
      <c r="E499" s="24"/>
      <c r="F499" s="25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2:28" ht="12.75" customHeight="1" x14ac:dyDescent="0.2">
      <c r="B500" s="19"/>
      <c r="C500" s="19"/>
      <c r="D500" s="24"/>
      <c r="E500" s="24"/>
      <c r="F500" s="25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2:28" ht="12.75" customHeight="1" x14ac:dyDescent="0.2">
      <c r="B501" s="19"/>
      <c r="C501" s="19"/>
      <c r="D501" s="24"/>
      <c r="E501" s="24"/>
      <c r="F501" s="25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2:28" ht="12.75" customHeight="1" x14ac:dyDescent="0.2">
      <c r="B502" s="19"/>
      <c r="C502" s="19"/>
      <c r="D502" s="24"/>
      <c r="E502" s="24"/>
      <c r="F502" s="25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2:28" ht="12.75" customHeight="1" x14ac:dyDescent="0.2">
      <c r="B503" s="19"/>
      <c r="C503" s="19"/>
      <c r="D503" s="24"/>
      <c r="E503" s="24"/>
      <c r="F503" s="25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2:28" ht="12.75" customHeight="1" x14ac:dyDescent="0.2">
      <c r="B504" s="19"/>
      <c r="C504" s="19"/>
      <c r="D504" s="24"/>
      <c r="E504" s="24"/>
      <c r="F504" s="25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2:28" ht="12.75" customHeight="1" x14ac:dyDescent="0.2">
      <c r="B505" s="19"/>
      <c r="C505" s="19"/>
      <c r="D505" s="24"/>
      <c r="E505" s="24"/>
      <c r="F505" s="25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2:28" ht="12.75" customHeight="1" x14ac:dyDescent="0.2">
      <c r="B506" s="19"/>
      <c r="C506" s="19"/>
      <c r="D506" s="24"/>
      <c r="E506" s="24"/>
      <c r="F506" s="25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2:28" ht="12.75" customHeight="1" x14ac:dyDescent="0.2">
      <c r="B507" s="19"/>
      <c r="C507" s="19"/>
      <c r="D507" s="24"/>
      <c r="E507" s="24"/>
      <c r="F507" s="25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2:28" ht="12.75" customHeight="1" x14ac:dyDescent="0.2">
      <c r="B508" s="19"/>
      <c r="C508" s="19"/>
      <c r="D508" s="24"/>
      <c r="E508" s="24"/>
      <c r="F508" s="25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2:28" ht="12.75" customHeight="1" x14ac:dyDescent="0.2">
      <c r="B509" s="19"/>
      <c r="C509" s="19"/>
      <c r="D509" s="24"/>
      <c r="E509" s="24"/>
      <c r="F509" s="25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2:28" ht="12.75" customHeight="1" x14ac:dyDescent="0.2">
      <c r="B510" s="19"/>
      <c r="C510" s="19"/>
      <c r="D510" s="24"/>
      <c r="E510" s="24"/>
      <c r="F510" s="25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2:28" ht="12.75" customHeight="1" x14ac:dyDescent="0.2">
      <c r="B511" s="19"/>
      <c r="C511" s="19"/>
      <c r="D511" s="24"/>
      <c r="E511" s="24"/>
      <c r="F511" s="25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2:28" ht="12.75" customHeight="1" x14ac:dyDescent="0.2">
      <c r="B512" s="19"/>
      <c r="C512" s="19"/>
      <c r="D512" s="24"/>
      <c r="E512" s="24"/>
      <c r="F512" s="25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2:28" ht="12.75" customHeight="1" x14ac:dyDescent="0.2">
      <c r="B513" s="19"/>
      <c r="C513" s="19"/>
      <c r="D513" s="24"/>
      <c r="E513" s="24"/>
      <c r="F513" s="25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2:28" ht="12.75" customHeight="1" x14ac:dyDescent="0.2">
      <c r="B514" s="19"/>
      <c r="C514" s="19"/>
      <c r="D514" s="24"/>
      <c r="E514" s="24"/>
      <c r="F514" s="25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2:28" ht="12.75" customHeight="1" x14ac:dyDescent="0.2">
      <c r="B515" s="19"/>
      <c r="C515" s="19"/>
      <c r="D515" s="24"/>
      <c r="E515" s="24"/>
      <c r="F515" s="25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2:28" ht="12.75" customHeight="1" x14ac:dyDescent="0.2">
      <c r="B516" s="19"/>
      <c r="C516" s="19"/>
      <c r="D516" s="24"/>
      <c r="E516" s="24"/>
      <c r="F516" s="25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2:28" ht="12.75" customHeight="1" x14ac:dyDescent="0.2">
      <c r="B517" s="19"/>
      <c r="C517" s="19"/>
      <c r="D517" s="24"/>
      <c r="E517" s="24"/>
      <c r="F517" s="25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2:28" ht="12.75" customHeight="1" x14ac:dyDescent="0.2">
      <c r="B518" s="19"/>
      <c r="C518" s="19"/>
      <c r="D518" s="24"/>
      <c r="E518" s="24"/>
      <c r="F518" s="25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2:28" ht="12.75" customHeight="1" x14ac:dyDescent="0.2">
      <c r="B519" s="19"/>
      <c r="C519" s="19"/>
      <c r="D519" s="24"/>
      <c r="E519" s="24"/>
      <c r="F519" s="25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2:28" ht="12.75" customHeight="1" x14ac:dyDescent="0.2">
      <c r="B520" s="19"/>
      <c r="C520" s="19"/>
      <c r="D520" s="24"/>
      <c r="E520" s="24"/>
      <c r="F520" s="25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2:28" ht="12.75" customHeight="1" x14ac:dyDescent="0.2">
      <c r="B521" s="19"/>
      <c r="C521" s="19"/>
      <c r="D521" s="24"/>
      <c r="E521" s="24"/>
      <c r="F521" s="25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2:28" ht="12.75" customHeight="1" x14ac:dyDescent="0.2">
      <c r="B522" s="19"/>
      <c r="C522" s="19"/>
      <c r="D522" s="24"/>
      <c r="E522" s="24"/>
      <c r="F522" s="25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2:28" ht="12.75" customHeight="1" x14ac:dyDescent="0.2">
      <c r="B523" s="19"/>
      <c r="C523" s="19"/>
      <c r="D523" s="24"/>
      <c r="E523" s="24"/>
      <c r="F523" s="25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2:28" ht="12.75" customHeight="1" x14ac:dyDescent="0.2">
      <c r="B524" s="19"/>
      <c r="C524" s="19"/>
      <c r="D524" s="24"/>
      <c r="E524" s="24"/>
      <c r="F524" s="25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2:28" ht="12.75" customHeight="1" x14ac:dyDescent="0.2">
      <c r="B525" s="19"/>
      <c r="C525" s="19"/>
      <c r="D525" s="24"/>
      <c r="E525" s="24"/>
      <c r="F525" s="25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2:28" ht="12.75" customHeight="1" x14ac:dyDescent="0.2">
      <c r="B526" s="19"/>
      <c r="C526" s="19"/>
      <c r="D526" s="24"/>
      <c r="E526" s="24"/>
      <c r="F526" s="25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2:28" ht="12.75" customHeight="1" x14ac:dyDescent="0.2">
      <c r="B527" s="19"/>
      <c r="C527" s="19"/>
      <c r="D527" s="24"/>
      <c r="E527" s="24"/>
      <c r="F527" s="25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2:28" ht="12.75" customHeight="1" x14ac:dyDescent="0.2">
      <c r="B528" s="19"/>
      <c r="C528" s="19"/>
      <c r="D528" s="24"/>
      <c r="E528" s="24"/>
      <c r="F528" s="25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2:28" ht="12.75" customHeight="1" x14ac:dyDescent="0.2">
      <c r="B529" s="19"/>
      <c r="C529" s="19"/>
      <c r="D529" s="24"/>
      <c r="E529" s="24"/>
      <c r="F529" s="25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2:28" ht="12.75" customHeight="1" x14ac:dyDescent="0.2">
      <c r="B530" s="19"/>
      <c r="C530" s="19"/>
      <c r="D530" s="24"/>
      <c r="E530" s="24"/>
      <c r="F530" s="25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2:28" ht="12.75" customHeight="1" x14ac:dyDescent="0.2">
      <c r="B531" s="19"/>
      <c r="C531" s="19"/>
      <c r="D531" s="24"/>
      <c r="E531" s="24"/>
      <c r="F531" s="25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2:28" ht="12.75" customHeight="1" x14ac:dyDescent="0.2">
      <c r="B532" s="19"/>
      <c r="C532" s="19"/>
      <c r="D532" s="24"/>
      <c r="E532" s="24"/>
      <c r="F532" s="25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2:28" ht="12.75" customHeight="1" x14ac:dyDescent="0.2">
      <c r="B533" s="19"/>
      <c r="C533" s="19"/>
      <c r="D533" s="24"/>
      <c r="E533" s="24"/>
      <c r="F533" s="25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2:28" ht="12.75" customHeight="1" x14ac:dyDescent="0.2">
      <c r="B534" s="19"/>
      <c r="C534" s="19"/>
      <c r="D534" s="24"/>
      <c r="E534" s="24"/>
      <c r="F534" s="25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2:28" ht="12.75" customHeight="1" x14ac:dyDescent="0.2">
      <c r="B535" s="19"/>
      <c r="C535" s="19"/>
      <c r="D535" s="24"/>
      <c r="E535" s="24"/>
      <c r="F535" s="25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2:28" ht="12.75" customHeight="1" x14ac:dyDescent="0.2">
      <c r="B536" s="19"/>
      <c r="C536" s="19"/>
      <c r="D536" s="24"/>
      <c r="E536" s="24"/>
      <c r="F536" s="25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2:28" ht="12.75" customHeight="1" x14ac:dyDescent="0.2">
      <c r="B537" s="19"/>
      <c r="C537" s="19"/>
      <c r="D537" s="24"/>
      <c r="E537" s="24"/>
      <c r="F537" s="25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2:28" ht="12.75" customHeight="1" x14ac:dyDescent="0.2">
      <c r="B538" s="19"/>
      <c r="C538" s="19"/>
      <c r="D538" s="24"/>
      <c r="E538" s="24"/>
      <c r="F538" s="25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2:28" ht="12.75" customHeight="1" x14ac:dyDescent="0.2">
      <c r="B539" s="19"/>
      <c r="C539" s="19"/>
      <c r="D539" s="24"/>
      <c r="E539" s="24"/>
      <c r="F539" s="25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2:28" ht="12.75" customHeight="1" x14ac:dyDescent="0.2">
      <c r="B540" s="19"/>
      <c r="C540" s="19"/>
      <c r="D540" s="24"/>
      <c r="E540" s="24"/>
      <c r="F540" s="25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2:28" ht="12.75" customHeight="1" x14ac:dyDescent="0.2">
      <c r="B541" s="19"/>
      <c r="C541" s="19"/>
      <c r="D541" s="24"/>
      <c r="E541" s="24"/>
      <c r="F541" s="25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2:28" ht="12.75" customHeight="1" x14ac:dyDescent="0.2">
      <c r="B542" s="19"/>
      <c r="C542" s="19"/>
      <c r="D542" s="24"/>
      <c r="E542" s="24"/>
      <c r="F542" s="25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2:28" ht="12.75" customHeight="1" x14ac:dyDescent="0.2">
      <c r="B543" s="19"/>
      <c r="C543" s="19"/>
      <c r="D543" s="24"/>
      <c r="E543" s="24"/>
      <c r="F543" s="25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2:28" ht="12.75" customHeight="1" x14ac:dyDescent="0.2">
      <c r="B544" s="19"/>
      <c r="C544" s="19"/>
      <c r="D544" s="24"/>
      <c r="E544" s="24"/>
      <c r="F544" s="25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2:28" ht="12.75" customHeight="1" x14ac:dyDescent="0.2">
      <c r="B545" s="19"/>
      <c r="C545" s="19"/>
      <c r="D545" s="24"/>
      <c r="E545" s="24"/>
      <c r="F545" s="25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2:28" ht="12.75" customHeight="1" x14ac:dyDescent="0.2">
      <c r="B546" s="19"/>
      <c r="C546" s="19"/>
      <c r="D546" s="24"/>
      <c r="E546" s="24"/>
      <c r="F546" s="25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2:28" ht="12.75" customHeight="1" x14ac:dyDescent="0.2">
      <c r="B547" s="19"/>
      <c r="C547" s="19"/>
      <c r="D547" s="24"/>
      <c r="E547" s="24"/>
      <c r="F547" s="25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2:28" ht="12.75" customHeight="1" x14ac:dyDescent="0.2">
      <c r="B548" s="19"/>
      <c r="C548" s="19"/>
      <c r="D548" s="24"/>
      <c r="E548" s="24"/>
      <c r="F548" s="25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2:28" ht="12.75" customHeight="1" x14ac:dyDescent="0.2">
      <c r="B549" s="19"/>
      <c r="C549" s="19"/>
      <c r="D549" s="24"/>
      <c r="E549" s="24"/>
      <c r="F549" s="25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2:28" ht="12.75" customHeight="1" x14ac:dyDescent="0.2">
      <c r="B550" s="19"/>
      <c r="C550" s="19"/>
      <c r="D550" s="24"/>
      <c r="E550" s="24"/>
      <c r="F550" s="25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2:28" ht="12.75" customHeight="1" x14ac:dyDescent="0.2">
      <c r="B551" s="19"/>
      <c r="C551" s="19"/>
      <c r="D551" s="24"/>
      <c r="E551" s="24"/>
      <c r="F551" s="25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2:28" ht="12.75" customHeight="1" x14ac:dyDescent="0.2">
      <c r="B552" s="19"/>
      <c r="C552" s="19"/>
      <c r="D552" s="24"/>
      <c r="E552" s="24"/>
      <c r="F552" s="25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2:28" ht="12.75" customHeight="1" x14ac:dyDescent="0.2">
      <c r="B553" s="19"/>
      <c r="C553" s="19"/>
      <c r="D553" s="24"/>
      <c r="E553" s="24"/>
      <c r="F553" s="25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2:28" ht="12.75" customHeight="1" x14ac:dyDescent="0.2">
      <c r="B554" s="19"/>
      <c r="C554" s="19"/>
      <c r="D554" s="24"/>
      <c r="E554" s="24"/>
      <c r="F554" s="25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2:28" ht="12.75" customHeight="1" x14ac:dyDescent="0.2">
      <c r="B555" s="19"/>
      <c r="C555" s="19"/>
      <c r="D555" s="24"/>
      <c r="E555" s="24"/>
      <c r="F555" s="25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2:28" ht="12.75" customHeight="1" x14ac:dyDescent="0.2">
      <c r="B556" s="19"/>
      <c r="C556" s="19"/>
      <c r="D556" s="24"/>
      <c r="E556" s="24"/>
      <c r="F556" s="25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2:28" ht="12.75" customHeight="1" x14ac:dyDescent="0.2">
      <c r="B557" s="19"/>
      <c r="C557" s="19"/>
      <c r="D557" s="24"/>
      <c r="E557" s="24"/>
      <c r="F557" s="25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2:28" ht="12.75" customHeight="1" x14ac:dyDescent="0.2">
      <c r="B558" s="19"/>
      <c r="C558" s="19"/>
      <c r="D558" s="24"/>
      <c r="E558" s="24"/>
      <c r="F558" s="25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2:28" ht="12.75" customHeight="1" x14ac:dyDescent="0.2">
      <c r="B559" s="19"/>
      <c r="C559" s="19"/>
      <c r="D559" s="24"/>
      <c r="E559" s="24"/>
      <c r="F559" s="25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2:28" ht="12.75" customHeight="1" x14ac:dyDescent="0.2">
      <c r="B560" s="19"/>
      <c r="C560" s="19"/>
      <c r="D560" s="24"/>
      <c r="E560" s="24"/>
      <c r="F560" s="25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2:28" ht="12.75" customHeight="1" x14ac:dyDescent="0.2">
      <c r="B561" s="19"/>
      <c r="C561" s="19"/>
      <c r="D561" s="24"/>
      <c r="E561" s="24"/>
      <c r="F561" s="25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2:28" ht="12.75" customHeight="1" x14ac:dyDescent="0.2">
      <c r="B562" s="19"/>
      <c r="C562" s="19"/>
      <c r="D562" s="24"/>
      <c r="E562" s="24"/>
      <c r="F562" s="25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2:28" ht="12.75" customHeight="1" x14ac:dyDescent="0.2">
      <c r="B563" s="19"/>
      <c r="C563" s="19"/>
      <c r="D563" s="24"/>
      <c r="E563" s="24"/>
      <c r="F563" s="25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2:28" ht="12.75" customHeight="1" x14ac:dyDescent="0.2">
      <c r="B564" s="19"/>
      <c r="C564" s="19"/>
      <c r="D564" s="24"/>
      <c r="E564" s="24"/>
      <c r="F564" s="25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2:28" ht="12.75" customHeight="1" x14ac:dyDescent="0.2">
      <c r="B565" s="19"/>
      <c r="C565" s="19"/>
      <c r="D565" s="24"/>
      <c r="E565" s="24"/>
      <c r="F565" s="25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2:28" ht="12.75" customHeight="1" x14ac:dyDescent="0.2">
      <c r="B566" s="19"/>
      <c r="C566" s="19"/>
      <c r="D566" s="24"/>
      <c r="E566" s="24"/>
      <c r="F566" s="25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2:28" ht="12.75" customHeight="1" x14ac:dyDescent="0.2">
      <c r="B567" s="19"/>
      <c r="C567" s="19"/>
      <c r="D567" s="24"/>
      <c r="E567" s="24"/>
      <c r="F567" s="25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2:28" ht="12.75" customHeight="1" x14ac:dyDescent="0.2">
      <c r="B568" s="19"/>
      <c r="C568" s="19"/>
      <c r="D568" s="24"/>
      <c r="E568" s="24"/>
      <c r="F568" s="25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2:28" ht="12.75" customHeight="1" x14ac:dyDescent="0.2">
      <c r="B569" s="19"/>
      <c r="C569" s="19"/>
      <c r="D569" s="24"/>
      <c r="E569" s="24"/>
      <c r="F569" s="25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2:28" ht="12.75" customHeight="1" x14ac:dyDescent="0.2">
      <c r="B570" s="19"/>
      <c r="C570" s="19"/>
      <c r="D570" s="24"/>
      <c r="E570" s="24"/>
      <c r="F570" s="25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2:28" ht="12.75" customHeight="1" x14ac:dyDescent="0.2">
      <c r="B571" s="19"/>
      <c r="C571" s="19"/>
      <c r="D571" s="24"/>
      <c r="E571" s="24"/>
      <c r="F571" s="25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2:28" ht="12.75" customHeight="1" x14ac:dyDescent="0.2">
      <c r="B572" s="19"/>
      <c r="C572" s="19"/>
      <c r="D572" s="24"/>
      <c r="E572" s="24"/>
      <c r="F572" s="25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2:28" ht="12.75" customHeight="1" x14ac:dyDescent="0.2">
      <c r="B573" s="19"/>
      <c r="C573" s="19"/>
      <c r="D573" s="24"/>
      <c r="E573" s="24"/>
      <c r="F573" s="25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2:28" ht="12.75" customHeight="1" x14ac:dyDescent="0.2">
      <c r="B574" s="19"/>
      <c r="C574" s="19"/>
      <c r="D574" s="24"/>
      <c r="E574" s="24"/>
      <c r="F574" s="25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2:28" ht="12.75" customHeight="1" x14ac:dyDescent="0.2">
      <c r="B575" s="19"/>
      <c r="C575" s="19"/>
      <c r="D575" s="24"/>
      <c r="E575" s="24"/>
      <c r="F575" s="25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2:28" ht="12.75" customHeight="1" x14ac:dyDescent="0.2">
      <c r="B576" s="19"/>
      <c r="C576" s="19"/>
      <c r="D576" s="24"/>
      <c r="E576" s="24"/>
      <c r="F576" s="25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2:28" ht="12.75" customHeight="1" x14ac:dyDescent="0.2">
      <c r="B577" s="19"/>
      <c r="C577" s="19"/>
      <c r="D577" s="24"/>
      <c r="E577" s="24"/>
      <c r="F577" s="25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2:28" ht="12.75" customHeight="1" x14ac:dyDescent="0.2">
      <c r="B578" s="19"/>
      <c r="C578" s="19"/>
      <c r="D578" s="24"/>
      <c r="E578" s="24"/>
      <c r="F578" s="25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2:28" ht="12.75" customHeight="1" x14ac:dyDescent="0.2">
      <c r="B579" s="19"/>
      <c r="C579" s="19"/>
      <c r="D579" s="24"/>
      <c r="E579" s="24"/>
      <c r="F579" s="25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2:28" ht="12.75" customHeight="1" x14ac:dyDescent="0.2">
      <c r="B580" s="19"/>
      <c r="C580" s="19"/>
      <c r="D580" s="24"/>
      <c r="E580" s="24"/>
      <c r="F580" s="25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2:28" ht="12.75" customHeight="1" x14ac:dyDescent="0.2">
      <c r="B581" s="19"/>
      <c r="C581" s="19"/>
      <c r="D581" s="24"/>
      <c r="E581" s="24"/>
      <c r="F581" s="25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2:28" ht="12.75" customHeight="1" x14ac:dyDescent="0.2">
      <c r="B582" s="19"/>
      <c r="C582" s="19"/>
      <c r="D582" s="24"/>
      <c r="E582" s="24"/>
      <c r="F582" s="25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2:28" ht="12.75" customHeight="1" x14ac:dyDescent="0.2">
      <c r="B583" s="19"/>
      <c r="C583" s="19"/>
      <c r="D583" s="24"/>
      <c r="E583" s="24"/>
      <c r="F583" s="25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2:28" ht="12.75" customHeight="1" x14ac:dyDescent="0.2">
      <c r="B584" s="19"/>
      <c r="C584" s="19"/>
      <c r="D584" s="24"/>
      <c r="E584" s="24"/>
      <c r="F584" s="25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2:28" ht="12.75" customHeight="1" x14ac:dyDescent="0.2">
      <c r="B585" s="19"/>
      <c r="C585" s="19"/>
      <c r="D585" s="24"/>
      <c r="E585" s="24"/>
      <c r="F585" s="25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2:28" ht="12.75" customHeight="1" x14ac:dyDescent="0.2">
      <c r="B586" s="19"/>
      <c r="C586" s="19"/>
      <c r="D586" s="24"/>
      <c r="E586" s="24"/>
      <c r="F586" s="25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2:28" ht="12.75" customHeight="1" x14ac:dyDescent="0.2">
      <c r="B587" s="19"/>
      <c r="C587" s="19"/>
      <c r="D587" s="24"/>
      <c r="E587" s="24"/>
      <c r="F587" s="25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2:28" ht="12.75" customHeight="1" x14ac:dyDescent="0.2">
      <c r="B588" s="19"/>
      <c r="C588" s="19"/>
      <c r="D588" s="24"/>
      <c r="E588" s="24"/>
      <c r="F588" s="25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2:28" ht="12.75" customHeight="1" x14ac:dyDescent="0.2">
      <c r="B589" s="19"/>
      <c r="C589" s="19"/>
      <c r="D589" s="24"/>
      <c r="E589" s="24"/>
      <c r="F589" s="25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2:28" ht="12.75" customHeight="1" x14ac:dyDescent="0.2">
      <c r="B590" s="19"/>
      <c r="C590" s="19"/>
      <c r="D590" s="24"/>
      <c r="E590" s="24"/>
      <c r="F590" s="25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2:28" ht="12.75" customHeight="1" x14ac:dyDescent="0.2">
      <c r="B591" s="19"/>
      <c r="C591" s="19"/>
      <c r="D591" s="24"/>
      <c r="E591" s="24"/>
      <c r="F591" s="25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2:28" ht="12.75" customHeight="1" x14ac:dyDescent="0.2">
      <c r="B592" s="19"/>
      <c r="C592" s="19"/>
      <c r="D592" s="24"/>
      <c r="E592" s="24"/>
      <c r="F592" s="25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2:28" ht="12.75" customHeight="1" x14ac:dyDescent="0.2">
      <c r="B593" s="19"/>
      <c r="C593" s="19"/>
      <c r="D593" s="24"/>
      <c r="E593" s="24"/>
      <c r="F593" s="25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2:28" ht="12.75" customHeight="1" x14ac:dyDescent="0.2">
      <c r="B594" s="19"/>
      <c r="C594" s="19"/>
      <c r="D594" s="24"/>
      <c r="E594" s="24"/>
      <c r="F594" s="25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2:28" ht="12.75" customHeight="1" x14ac:dyDescent="0.2">
      <c r="B595" s="19"/>
      <c r="C595" s="19"/>
      <c r="D595" s="24"/>
      <c r="E595" s="24"/>
      <c r="F595" s="25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2:28" ht="12.75" customHeight="1" x14ac:dyDescent="0.2">
      <c r="B596" s="19"/>
      <c r="C596" s="19"/>
      <c r="D596" s="24"/>
      <c r="E596" s="24"/>
      <c r="F596" s="25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2:28" ht="12.75" customHeight="1" x14ac:dyDescent="0.2">
      <c r="B597" s="19"/>
      <c r="C597" s="19"/>
      <c r="D597" s="24"/>
      <c r="E597" s="24"/>
      <c r="F597" s="25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2:28" ht="12.75" customHeight="1" x14ac:dyDescent="0.2">
      <c r="B598" s="19"/>
      <c r="C598" s="19"/>
      <c r="D598" s="24"/>
      <c r="E598" s="24"/>
      <c r="F598" s="25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2:28" ht="12.75" customHeight="1" x14ac:dyDescent="0.2">
      <c r="B599" s="19"/>
      <c r="C599" s="19"/>
      <c r="D599" s="24"/>
      <c r="E599" s="24"/>
      <c r="F599" s="25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2:28" ht="12.75" customHeight="1" x14ac:dyDescent="0.2">
      <c r="B600" s="19"/>
      <c r="C600" s="19"/>
      <c r="D600" s="24"/>
      <c r="E600" s="24"/>
      <c r="F600" s="25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2:28" ht="12.75" customHeight="1" x14ac:dyDescent="0.2">
      <c r="B601" s="19"/>
      <c r="C601" s="19"/>
      <c r="D601" s="24"/>
      <c r="E601" s="24"/>
      <c r="F601" s="25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2:28" ht="12.75" customHeight="1" x14ac:dyDescent="0.2">
      <c r="B602" s="19"/>
      <c r="C602" s="19"/>
      <c r="D602" s="24"/>
      <c r="E602" s="24"/>
      <c r="F602" s="25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2:28" ht="12.75" customHeight="1" x14ac:dyDescent="0.2">
      <c r="B603" s="19"/>
      <c r="C603" s="19"/>
      <c r="D603" s="24"/>
      <c r="E603" s="24"/>
      <c r="F603" s="25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2:28" ht="12.75" customHeight="1" x14ac:dyDescent="0.2">
      <c r="B604" s="19"/>
      <c r="C604" s="19"/>
      <c r="D604" s="24"/>
      <c r="E604" s="24"/>
      <c r="F604" s="25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2:28" ht="12.75" customHeight="1" x14ac:dyDescent="0.2">
      <c r="B605" s="19"/>
      <c r="C605" s="19"/>
      <c r="D605" s="24"/>
      <c r="E605" s="24"/>
      <c r="F605" s="25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2:28" ht="12.75" customHeight="1" x14ac:dyDescent="0.2">
      <c r="B606" s="19"/>
      <c r="C606" s="19"/>
      <c r="D606" s="24"/>
      <c r="E606" s="24"/>
      <c r="F606" s="25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2:28" ht="12.75" customHeight="1" x14ac:dyDescent="0.2">
      <c r="B607" s="19"/>
      <c r="C607" s="19"/>
      <c r="D607" s="24"/>
      <c r="E607" s="24"/>
      <c r="F607" s="25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2:28" ht="12.75" customHeight="1" x14ac:dyDescent="0.2">
      <c r="B608" s="19"/>
      <c r="C608" s="19"/>
      <c r="D608" s="24"/>
      <c r="E608" s="24"/>
      <c r="F608" s="25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2:28" ht="12.75" customHeight="1" x14ac:dyDescent="0.2">
      <c r="B609" s="19"/>
      <c r="C609" s="19"/>
      <c r="D609" s="24"/>
      <c r="E609" s="24"/>
      <c r="F609" s="25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2:28" ht="12.75" customHeight="1" x14ac:dyDescent="0.2">
      <c r="B610" s="19"/>
      <c r="C610" s="19"/>
      <c r="D610" s="24"/>
      <c r="E610" s="24"/>
      <c r="F610" s="25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2:28" ht="12.75" customHeight="1" x14ac:dyDescent="0.2">
      <c r="B611" s="19"/>
      <c r="C611" s="19"/>
      <c r="D611" s="24"/>
      <c r="E611" s="24"/>
      <c r="F611" s="25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2:28" ht="12.75" customHeight="1" x14ac:dyDescent="0.2">
      <c r="B612" s="19"/>
      <c r="C612" s="19"/>
      <c r="D612" s="24"/>
      <c r="E612" s="24"/>
      <c r="F612" s="25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2:28" ht="12.75" customHeight="1" x14ac:dyDescent="0.2">
      <c r="B613" s="19"/>
      <c r="C613" s="19"/>
      <c r="D613" s="24"/>
      <c r="E613" s="24"/>
      <c r="F613" s="25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2:28" ht="12.75" customHeight="1" x14ac:dyDescent="0.2">
      <c r="B614" s="19"/>
      <c r="C614" s="19"/>
      <c r="D614" s="24"/>
      <c r="E614" s="24"/>
      <c r="F614" s="25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2:28" ht="12.75" customHeight="1" x14ac:dyDescent="0.2">
      <c r="B615" s="19"/>
      <c r="C615" s="19"/>
      <c r="D615" s="24"/>
      <c r="E615" s="24"/>
      <c r="F615" s="25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2:28" ht="12.75" customHeight="1" x14ac:dyDescent="0.2">
      <c r="B616" s="19"/>
      <c r="C616" s="19"/>
      <c r="D616" s="24"/>
      <c r="E616" s="24"/>
      <c r="F616" s="25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2:28" ht="12.75" customHeight="1" x14ac:dyDescent="0.2">
      <c r="B617" s="19"/>
      <c r="C617" s="19"/>
      <c r="D617" s="24"/>
      <c r="E617" s="24"/>
      <c r="F617" s="25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2:28" ht="12.75" customHeight="1" x14ac:dyDescent="0.2">
      <c r="B618" s="19"/>
      <c r="C618" s="19"/>
      <c r="D618" s="24"/>
      <c r="E618" s="24"/>
      <c r="F618" s="25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2:28" ht="12.75" customHeight="1" x14ac:dyDescent="0.2">
      <c r="B619" s="19"/>
      <c r="C619" s="19"/>
      <c r="D619" s="24"/>
      <c r="E619" s="24"/>
      <c r="F619" s="25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2:28" ht="12.75" customHeight="1" x14ac:dyDescent="0.2">
      <c r="B620" s="19"/>
      <c r="C620" s="19"/>
      <c r="D620" s="24"/>
      <c r="E620" s="24"/>
      <c r="F620" s="25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2:28" ht="12.75" customHeight="1" x14ac:dyDescent="0.2">
      <c r="B621" s="19"/>
      <c r="C621" s="19"/>
      <c r="D621" s="24"/>
      <c r="E621" s="24"/>
      <c r="F621" s="25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2:28" ht="12.75" customHeight="1" x14ac:dyDescent="0.2">
      <c r="B622" s="19"/>
      <c r="C622" s="19"/>
      <c r="D622" s="24"/>
      <c r="E622" s="24"/>
      <c r="F622" s="25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2:28" ht="12.75" customHeight="1" x14ac:dyDescent="0.2">
      <c r="B623" s="19"/>
      <c r="C623" s="19"/>
      <c r="D623" s="24"/>
      <c r="E623" s="24"/>
      <c r="F623" s="25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2:28" ht="12.75" customHeight="1" x14ac:dyDescent="0.2">
      <c r="B624" s="19"/>
      <c r="C624" s="19"/>
      <c r="D624" s="24"/>
      <c r="E624" s="24"/>
      <c r="F624" s="25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2:28" ht="12.75" customHeight="1" x14ac:dyDescent="0.2">
      <c r="B625" s="19"/>
      <c r="C625" s="19"/>
      <c r="D625" s="24"/>
      <c r="E625" s="24"/>
      <c r="F625" s="25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2:28" ht="12.75" customHeight="1" x14ac:dyDescent="0.2">
      <c r="B626" s="19"/>
      <c r="C626" s="19"/>
      <c r="D626" s="24"/>
      <c r="E626" s="24"/>
      <c r="F626" s="25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2:28" ht="12.75" customHeight="1" x14ac:dyDescent="0.2">
      <c r="B627" s="19"/>
      <c r="C627" s="19"/>
      <c r="D627" s="24"/>
      <c r="E627" s="24"/>
      <c r="F627" s="25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2:28" ht="12.75" customHeight="1" x14ac:dyDescent="0.2">
      <c r="B628" s="19"/>
      <c r="C628" s="19"/>
      <c r="D628" s="24"/>
      <c r="E628" s="24"/>
      <c r="F628" s="25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2:28" ht="12.75" customHeight="1" x14ac:dyDescent="0.2">
      <c r="B629" s="19"/>
      <c r="C629" s="19"/>
      <c r="D629" s="24"/>
      <c r="E629" s="24"/>
      <c r="F629" s="25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2:28" ht="12.75" customHeight="1" x14ac:dyDescent="0.2">
      <c r="B630" s="19"/>
      <c r="C630" s="19"/>
      <c r="D630" s="24"/>
      <c r="E630" s="24"/>
      <c r="F630" s="25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2:28" ht="12.75" customHeight="1" x14ac:dyDescent="0.2">
      <c r="B631" s="19"/>
      <c r="C631" s="19"/>
      <c r="D631" s="24"/>
      <c r="E631" s="24"/>
      <c r="F631" s="25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2:28" ht="12.75" customHeight="1" x14ac:dyDescent="0.2">
      <c r="B632" s="19"/>
      <c r="C632" s="19"/>
      <c r="D632" s="24"/>
      <c r="E632" s="24"/>
      <c r="F632" s="25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2:28" ht="12.75" customHeight="1" x14ac:dyDescent="0.2">
      <c r="B633" s="19"/>
      <c r="C633" s="19"/>
      <c r="D633" s="24"/>
      <c r="E633" s="24"/>
      <c r="F633" s="25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2:28" ht="12.75" customHeight="1" x14ac:dyDescent="0.2">
      <c r="B634" s="19"/>
      <c r="C634" s="19"/>
      <c r="D634" s="24"/>
      <c r="E634" s="24"/>
      <c r="F634" s="25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2:28" ht="12.75" customHeight="1" x14ac:dyDescent="0.2">
      <c r="B635" s="19"/>
      <c r="C635" s="19"/>
      <c r="D635" s="24"/>
      <c r="E635" s="24"/>
      <c r="F635" s="25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2:28" ht="12.75" customHeight="1" x14ac:dyDescent="0.2">
      <c r="B636" s="19"/>
      <c r="C636" s="19"/>
      <c r="D636" s="24"/>
      <c r="E636" s="24"/>
      <c r="F636" s="25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2:28" ht="12.75" customHeight="1" x14ac:dyDescent="0.2">
      <c r="B637" s="19"/>
      <c r="C637" s="19"/>
      <c r="D637" s="24"/>
      <c r="E637" s="24"/>
      <c r="F637" s="25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2:28" ht="12.75" customHeight="1" x14ac:dyDescent="0.2">
      <c r="B638" s="19"/>
      <c r="C638" s="19"/>
      <c r="D638" s="24"/>
      <c r="E638" s="24"/>
      <c r="F638" s="25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2:28" ht="12.75" customHeight="1" x14ac:dyDescent="0.2">
      <c r="B639" s="19"/>
      <c r="C639" s="19"/>
      <c r="D639" s="24"/>
      <c r="E639" s="24"/>
      <c r="F639" s="25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2:28" ht="12.75" customHeight="1" x14ac:dyDescent="0.2">
      <c r="B640" s="19"/>
      <c r="C640" s="19"/>
      <c r="D640" s="24"/>
      <c r="E640" s="24"/>
      <c r="F640" s="25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2:28" ht="12.75" customHeight="1" x14ac:dyDescent="0.2">
      <c r="B641" s="19"/>
      <c r="C641" s="19"/>
      <c r="D641" s="24"/>
      <c r="E641" s="24"/>
      <c r="F641" s="25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2:28" ht="12.75" customHeight="1" x14ac:dyDescent="0.2">
      <c r="B642" s="19"/>
      <c r="C642" s="19"/>
      <c r="D642" s="24"/>
      <c r="E642" s="24"/>
      <c r="F642" s="25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2:28" ht="12.75" customHeight="1" x14ac:dyDescent="0.2">
      <c r="B643" s="19"/>
      <c r="C643" s="19"/>
      <c r="D643" s="24"/>
      <c r="E643" s="24"/>
      <c r="F643" s="25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2:28" ht="12.75" customHeight="1" x14ac:dyDescent="0.2">
      <c r="B644" s="19"/>
      <c r="C644" s="19"/>
      <c r="D644" s="24"/>
      <c r="E644" s="24"/>
      <c r="F644" s="25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2:28" ht="12.75" customHeight="1" x14ac:dyDescent="0.2">
      <c r="B645" s="19"/>
      <c r="C645" s="19"/>
      <c r="D645" s="24"/>
      <c r="E645" s="24"/>
      <c r="F645" s="25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2:28" ht="12.75" customHeight="1" x14ac:dyDescent="0.2">
      <c r="B646" s="19"/>
      <c r="C646" s="19"/>
      <c r="D646" s="24"/>
      <c r="E646" s="24"/>
      <c r="F646" s="25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2:28" ht="12.75" customHeight="1" x14ac:dyDescent="0.2">
      <c r="B647" s="19"/>
      <c r="C647" s="19"/>
      <c r="D647" s="24"/>
      <c r="E647" s="24"/>
      <c r="F647" s="25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2:28" ht="12.75" customHeight="1" x14ac:dyDescent="0.2">
      <c r="B648" s="19"/>
      <c r="C648" s="19"/>
      <c r="D648" s="24"/>
      <c r="E648" s="24"/>
      <c r="F648" s="25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2:28" ht="12.75" customHeight="1" x14ac:dyDescent="0.2">
      <c r="B649" s="19"/>
      <c r="C649" s="19"/>
      <c r="D649" s="24"/>
      <c r="E649" s="24"/>
      <c r="F649" s="25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2:28" ht="12.75" customHeight="1" x14ac:dyDescent="0.2">
      <c r="B650" s="19"/>
      <c r="C650" s="19"/>
      <c r="D650" s="24"/>
      <c r="E650" s="24"/>
      <c r="F650" s="25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2:28" ht="12.75" customHeight="1" x14ac:dyDescent="0.2">
      <c r="B651" s="19"/>
      <c r="C651" s="19"/>
      <c r="D651" s="24"/>
      <c r="E651" s="24"/>
      <c r="F651" s="25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2:28" ht="12.75" customHeight="1" x14ac:dyDescent="0.2">
      <c r="B652" s="19"/>
      <c r="C652" s="19"/>
      <c r="D652" s="24"/>
      <c r="E652" s="24"/>
      <c r="F652" s="25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2:28" ht="12.75" customHeight="1" x14ac:dyDescent="0.2">
      <c r="B653" s="19"/>
      <c r="C653" s="19"/>
      <c r="D653" s="24"/>
      <c r="E653" s="24"/>
      <c r="F653" s="25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2:28" ht="12.75" customHeight="1" x14ac:dyDescent="0.2">
      <c r="B654" s="19"/>
      <c r="C654" s="19"/>
      <c r="D654" s="24"/>
      <c r="E654" s="24"/>
      <c r="F654" s="25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2:28" ht="12.75" customHeight="1" x14ac:dyDescent="0.2">
      <c r="B655" s="19"/>
      <c r="C655" s="19"/>
      <c r="D655" s="24"/>
      <c r="E655" s="24"/>
      <c r="F655" s="25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2:28" ht="12.75" customHeight="1" x14ac:dyDescent="0.2">
      <c r="B656" s="19"/>
      <c r="C656" s="19"/>
      <c r="D656" s="24"/>
      <c r="E656" s="24"/>
      <c r="F656" s="25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2:28" ht="12.75" customHeight="1" x14ac:dyDescent="0.2">
      <c r="B657" s="19"/>
      <c r="C657" s="19"/>
      <c r="D657" s="24"/>
      <c r="E657" s="24"/>
      <c r="F657" s="25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2:28" ht="12.75" customHeight="1" x14ac:dyDescent="0.2">
      <c r="B658" s="19"/>
      <c r="C658" s="19"/>
      <c r="D658" s="24"/>
      <c r="E658" s="24"/>
      <c r="F658" s="25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2:28" ht="12.75" customHeight="1" x14ac:dyDescent="0.2">
      <c r="B659" s="19"/>
      <c r="C659" s="19"/>
      <c r="D659" s="24"/>
      <c r="E659" s="24"/>
      <c r="F659" s="25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2:28" ht="12.75" customHeight="1" x14ac:dyDescent="0.2">
      <c r="B660" s="19"/>
      <c r="C660" s="19"/>
      <c r="D660" s="24"/>
      <c r="E660" s="24"/>
      <c r="F660" s="25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2:28" ht="12.75" customHeight="1" x14ac:dyDescent="0.2">
      <c r="B661" s="19"/>
      <c r="C661" s="19"/>
      <c r="D661" s="24"/>
      <c r="E661" s="24"/>
      <c r="F661" s="25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2:28" ht="12.75" customHeight="1" x14ac:dyDescent="0.2">
      <c r="B662" s="19"/>
      <c r="C662" s="19"/>
      <c r="D662" s="24"/>
      <c r="E662" s="24"/>
      <c r="F662" s="25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2:28" ht="12.75" customHeight="1" x14ac:dyDescent="0.2">
      <c r="B663" s="19"/>
      <c r="C663" s="19"/>
      <c r="D663" s="24"/>
      <c r="E663" s="24"/>
      <c r="F663" s="25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2:28" ht="12.75" customHeight="1" x14ac:dyDescent="0.2">
      <c r="B664" s="19"/>
      <c r="C664" s="19"/>
      <c r="D664" s="24"/>
      <c r="E664" s="24"/>
      <c r="F664" s="25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2:28" ht="12.75" customHeight="1" x14ac:dyDescent="0.2">
      <c r="B665" s="19"/>
      <c r="C665" s="19"/>
      <c r="D665" s="24"/>
      <c r="E665" s="24"/>
      <c r="F665" s="25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2:28" ht="12.75" customHeight="1" x14ac:dyDescent="0.2">
      <c r="B666" s="19"/>
      <c r="C666" s="19"/>
      <c r="D666" s="24"/>
      <c r="E666" s="24"/>
      <c r="F666" s="25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2:28" ht="12.75" customHeight="1" x14ac:dyDescent="0.2">
      <c r="B667" s="19"/>
      <c r="C667" s="19"/>
      <c r="D667" s="24"/>
      <c r="E667" s="24"/>
      <c r="F667" s="25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2:28" ht="12.75" customHeight="1" x14ac:dyDescent="0.2">
      <c r="B668" s="19"/>
      <c r="C668" s="19"/>
      <c r="D668" s="24"/>
      <c r="E668" s="24"/>
      <c r="F668" s="25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2:28" ht="12.75" customHeight="1" x14ac:dyDescent="0.2">
      <c r="B669" s="19"/>
      <c r="C669" s="19"/>
      <c r="D669" s="24"/>
      <c r="E669" s="24"/>
      <c r="F669" s="25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2:28" ht="12.75" customHeight="1" x14ac:dyDescent="0.2">
      <c r="B670" s="19"/>
      <c r="C670" s="19"/>
      <c r="D670" s="24"/>
      <c r="E670" s="24"/>
      <c r="F670" s="25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2:28" ht="12.75" customHeight="1" x14ac:dyDescent="0.2">
      <c r="B671" s="19"/>
      <c r="C671" s="19"/>
      <c r="D671" s="24"/>
      <c r="E671" s="24"/>
      <c r="F671" s="25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2:28" ht="12.75" customHeight="1" x14ac:dyDescent="0.2">
      <c r="B672" s="19"/>
      <c r="C672" s="19"/>
      <c r="D672" s="24"/>
      <c r="E672" s="24"/>
      <c r="F672" s="25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2:28" ht="12.75" customHeight="1" x14ac:dyDescent="0.2">
      <c r="B673" s="19"/>
      <c r="C673" s="19"/>
      <c r="D673" s="24"/>
      <c r="E673" s="24"/>
      <c r="F673" s="25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2:28" ht="12.75" customHeight="1" x14ac:dyDescent="0.2">
      <c r="B674" s="19"/>
      <c r="C674" s="19"/>
      <c r="D674" s="24"/>
      <c r="E674" s="24"/>
      <c r="F674" s="25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2:28" ht="12.75" customHeight="1" x14ac:dyDescent="0.2">
      <c r="B675" s="19"/>
      <c r="C675" s="19"/>
      <c r="D675" s="24"/>
      <c r="E675" s="24"/>
      <c r="F675" s="25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2:28" ht="12.75" customHeight="1" x14ac:dyDescent="0.2">
      <c r="B676" s="19"/>
      <c r="C676" s="19"/>
      <c r="D676" s="24"/>
      <c r="E676" s="24"/>
      <c r="F676" s="25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2:28" ht="12.75" customHeight="1" x14ac:dyDescent="0.2">
      <c r="B677" s="19"/>
      <c r="C677" s="19"/>
      <c r="D677" s="24"/>
      <c r="E677" s="24"/>
      <c r="F677" s="25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2:28" ht="12.75" customHeight="1" x14ac:dyDescent="0.2">
      <c r="B678" s="19"/>
      <c r="C678" s="19"/>
      <c r="D678" s="24"/>
      <c r="E678" s="24"/>
      <c r="F678" s="25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2:28" ht="12.75" customHeight="1" x14ac:dyDescent="0.2">
      <c r="B679" s="19"/>
      <c r="C679" s="19"/>
      <c r="D679" s="24"/>
      <c r="E679" s="24"/>
      <c r="F679" s="25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2:28" ht="12.75" customHeight="1" x14ac:dyDescent="0.2">
      <c r="B680" s="19"/>
      <c r="C680" s="19"/>
      <c r="D680" s="24"/>
      <c r="E680" s="24"/>
      <c r="F680" s="25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2:28" ht="12.75" customHeight="1" x14ac:dyDescent="0.2">
      <c r="B681" s="19"/>
      <c r="C681" s="19"/>
      <c r="D681" s="24"/>
      <c r="E681" s="24"/>
      <c r="F681" s="25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2:28" ht="12.75" customHeight="1" x14ac:dyDescent="0.2">
      <c r="B682" s="19"/>
      <c r="C682" s="19"/>
      <c r="D682" s="24"/>
      <c r="E682" s="24"/>
      <c r="F682" s="25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2:28" ht="12.75" customHeight="1" x14ac:dyDescent="0.2">
      <c r="B683" s="19"/>
      <c r="C683" s="19"/>
      <c r="D683" s="24"/>
      <c r="E683" s="24"/>
      <c r="F683" s="25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2:28" ht="12.75" customHeight="1" x14ac:dyDescent="0.2">
      <c r="B684" s="19"/>
      <c r="C684" s="19"/>
      <c r="D684" s="24"/>
      <c r="E684" s="24"/>
      <c r="F684" s="25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2:28" ht="12.75" customHeight="1" x14ac:dyDescent="0.2">
      <c r="B685" s="19"/>
      <c r="C685" s="19"/>
      <c r="D685" s="24"/>
      <c r="E685" s="24"/>
      <c r="F685" s="25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2:28" ht="12.75" customHeight="1" x14ac:dyDescent="0.2">
      <c r="B686" s="19"/>
      <c r="C686" s="19"/>
      <c r="D686" s="24"/>
      <c r="E686" s="24"/>
      <c r="F686" s="25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2:28" ht="12.75" customHeight="1" x14ac:dyDescent="0.2">
      <c r="B687" s="19"/>
      <c r="C687" s="19"/>
      <c r="D687" s="24"/>
      <c r="E687" s="24"/>
      <c r="F687" s="25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2:28" ht="12.75" customHeight="1" x14ac:dyDescent="0.2">
      <c r="B688" s="19"/>
      <c r="C688" s="19"/>
      <c r="D688" s="24"/>
      <c r="E688" s="24"/>
      <c r="F688" s="25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2:28" ht="12.75" customHeight="1" x14ac:dyDescent="0.2">
      <c r="B689" s="19"/>
      <c r="C689" s="19"/>
      <c r="D689" s="24"/>
      <c r="E689" s="24"/>
      <c r="F689" s="25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2:28" ht="12.75" customHeight="1" x14ac:dyDescent="0.2">
      <c r="B690" s="19"/>
      <c r="C690" s="19"/>
      <c r="D690" s="24"/>
      <c r="E690" s="24"/>
      <c r="F690" s="25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2:28" ht="12.75" customHeight="1" x14ac:dyDescent="0.2">
      <c r="B691" s="19"/>
      <c r="C691" s="19"/>
      <c r="D691" s="24"/>
      <c r="E691" s="24"/>
      <c r="F691" s="25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2:28" ht="12.75" customHeight="1" x14ac:dyDescent="0.2">
      <c r="B692" s="19"/>
      <c r="C692" s="19"/>
      <c r="D692" s="24"/>
      <c r="E692" s="24"/>
      <c r="F692" s="25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2:28" ht="12.75" customHeight="1" x14ac:dyDescent="0.2">
      <c r="B693" s="19"/>
      <c r="C693" s="19"/>
      <c r="D693" s="24"/>
      <c r="E693" s="24"/>
      <c r="F693" s="25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2:28" ht="12.75" customHeight="1" x14ac:dyDescent="0.2">
      <c r="B694" s="19"/>
      <c r="C694" s="19"/>
      <c r="D694" s="24"/>
      <c r="E694" s="24"/>
      <c r="F694" s="25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2:28" ht="12.75" customHeight="1" x14ac:dyDescent="0.2">
      <c r="B695" s="19"/>
      <c r="C695" s="19"/>
      <c r="D695" s="24"/>
      <c r="E695" s="24"/>
      <c r="F695" s="25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2:28" ht="12.75" customHeight="1" x14ac:dyDescent="0.2">
      <c r="B696" s="19"/>
      <c r="C696" s="19"/>
      <c r="D696" s="24"/>
      <c r="E696" s="24"/>
      <c r="F696" s="25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2:28" ht="12.75" customHeight="1" x14ac:dyDescent="0.2">
      <c r="B697" s="19"/>
      <c r="C697" s="19"/>
      <c r="D697" s="24"/>
      <c r="E697" s="24"/>
      <c r="F697" s="25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2:28" ht="12.75" customHeight="1" x14ac:dyDescent="0.2">
      <c r="B698" s="19"/>
      <c r="C698" s="19"/>
      <c r="D698" s="24"/>
      <c r="E698" s="24"/>
      <c r="F698" s="25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2:28" ht="12.75" customHeight="1" x14ac:dyDescent="0.2">
      <c r="B699" s="19"/>
      <c r="C699" s="19"/>
      <c r="D699" s="24"/>
      <c r="E699" s="24"/>
      <c r="F699" s="25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2:28" ht="12.75" customHeight="1" x14ac:dyDescent="0.2">
      <c r="B700" s="19"/>
      <c r="C700" s="19"/>
      <c r="D700" s="24"/>
      <c r="E700" s="24"/>
      <c r="F700" s="25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2:28" ht="12.75" customHeight="1" x14ac:dyDescent="0.2">
      <c r="B701" s="19"/>
      <c r="C701" s="19"/>
      <c r="D701" s="24"/>
      <c r="E701" s="24"/>
      <c r="F701" s="25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2:28" ht="12.75" customHeight="1" x14ac:dyDescent="0.2">
      <c r="B702" s="19"/>
      <c r="C702" s="19"/>
      <c r="D702" s="24"/>
      <c r="E702" s="24"/>
      <c r="F702" s="25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2:28" ht="12.75" customHeight="1" x14ac:dyDescent="0.2">
      <c r="B703" s="19"/>
      <c r="C703" s="19"/>
      <c r="D703" s="24"/>
      <c r="E703" s="24"/>
      <c r="F703" s="25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2:28" ht="12.75" customHeight="1" x14ac:dyDescent="0.2">
      <c r="B704" s="19"/>
      <c r="C704" s="19"/>
      <c r="D704" s="24"/>
      <c r="E704" s="24"/>
      <c r="F704" s="25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2:28" ht="12.75" customHeight="1" x14ac:dyDescent="0.2">
      <c r="B705" s="19"/>
      <c r="C705" s="19"/>
      <c r="D705" s="24"/>
      <c r="E705" s="24"/>
      <c r="F705" s="25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2:28" ht="12.75" customHeight="1" x14ac:dyDescent="0.2">
      <c r="B706" s="19"/>
      <c r="C706" s="19"/>
      <c r="D706" s="24"/>
      <c r="E706" s="24"/>
      <c r="F706" s="25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2:28" ht="12.75" customHeight="1" x14ac:dyDescent="0.2">
      <c r="B707" s="19"/>
      <c r="C707" s="19"/>
      <c r="D707" s="24"/>
      <c r="E707" s="24"/>
      <c r="F707" s="25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2:28" ht="12.75" customHeight="1" x14ac:dyDescent="0.2">
      <c r="B708" s="19"/>
      <c r="C708" s="19"/>
      <c r="D708" s="24"/>
      <c r="E708" s="24"/>
      <c r="F708" s="25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2:28" ht="12.75" customHeight="1" x14ac:dyDescent="0.2">
      <c r="B709" s="19"/>
      <c r="C709" s="19"/>
      <c r="D709" s="24"/>
      <c r="E709" s="24"/>
      <c r="F709" s="25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2:28" ht="12.75" customHeight="1" x14ac:dyDescent="0.2">
      <c r="B710" s="19"/>
      <c r="C710" s="19"/>
      <c r="D710" s="24"/>
      <c r="E710" s="24"/>
      <c r="F710" s="25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2:28" ht="12.75" customHeight="1" x14ac:dyDescent="0.2">
      <c r="B711" s="19"/>
      <c r="C711" s="19"/>
      <c r="D711" s="24"/>
      <c r="E711" s="24"/>
      <c r="F711" s="25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2:28" ht="12.75" customHeight="1" x14ac:dyDescent="0.2">
      <c r="B712" s="19"/>
      <c r="C712" s="19"/>
      <c r="D712" s="24"/>
      <c r="E712" s="24"/>
      <c r="F712" s="25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2:28" ht="12.75" customHeight="1" x14ac:dyDescent="0.2">
      <c r="B713" s="19"/>
      <c r="C713" s="19"/>
      <c r="D713" s="24"/>
      <c r="E713" s="24"/>
      <c r="F713" s="25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2:28" ht="12.75" customHeight="1" x14ac:dyDescent="0.2">
      <c r="B714" s="19"/>
      <c r="C714" s="19"/>
      <c r="D714" s="24"/>
      <c r="E714" s="24"/>
      <c r="F714" s="25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2:28" ht="12.75" customHeight="1" x14ac:dyDescent="0.2">
      <c r="B715" s="19"/>
      <c r="C715" s="19"/>
      <c r="D715" s="24"/>
      <c r="E715" s="24"/>
      <c r="F715" s="25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2:28" ht="12.75" customHeight="1" x14ac:dyDescent="0.2">
      <c r="B716" s="19"/>
      <c r="C716" s="19"/>
      <c r="D716" s="24"/>
      <c r="E716" s="24"/>
      <c r="F716" s="25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2:28" ht="12.75" customHeight="1" x14ac:dyDescent="0.2">
      <c r="B717" s="19"/>
      <c r="C717" s="19"/>
      <c r="D717" s="24"/>
      <c r="E717" s="24"/>
      <c r="F717" s="25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2:28" ht="12.75" customHeight="1" x14ac:dyDescent="0.2">
      <c r="B718" s="19"/>
      <c r="C718" s="19"/>
      <c r="D718" s="24"/>
      <c r="E718" s="24"/>
      <c r="F718" s="25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2:28" ht="12.75" customHeight="1" x14ac:dyDescent="0.2">
      <c r="B719" s="19"/>
      <c r="C719" s="19"/>
      <c r="D719" s="24"/>
      <c r="E719" s="24"/>
      <c r="F719" s="25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2:28" ht="12.75" customHeight="1" x14ac:dyDescent="0.2">
      <c r="B720" s="19"/>
      <c r="C720" s="19"/>
      <c r="D720" s="24"/>
      <c r="E720" s="24"/>
      <c r="F720" s="25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2:28" ht="12.75" customHeight="1" x14ac:dyDescent="0.2">
      <c r="B721" s="19"/>
      <c r="C721" s="19"/>
      <c r="D721" s="24"/>
      <c r="E721" s="24"/>
      <c r="F721" s="25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2:28" ht="12.75" customHeight="1" x14ac:dyDescent="0.2">
      <c r="B722" s="19"/>
      <c r="C722" s="19"/>
      <c r="D722" s="24"/>
      <c r="E722" s="24"/>
      <c r="F722" s="25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2:28" ht="12.75" customHeight="1" x14ac:dyDescent="0.2">
      <c r="B723" s="19"/>
      <c r="C723" s="19"/>
      <c r="D723" s="24"/>
      <c r="E723" s="24"/>
      <c r="F723" s="25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2:28" ht="12.75" customHeight="1" x14ac:dyDescent="0.2">
      <c r="B724" s="19"/>
      <c r="C724" s="19"/>
      <c r="D724" s="24"/>
      <c r="E724" s="24"/>
      <c r="F724" s="25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2:28" ht="12.75" customHeight="1" x14ac:dyDescent="0.2">
      <c r="B725" s="19"/>
      <c r="C725" s="19"/>
      <c r="D725" s="24"/>
      <c r="E725" s="24"/>
      <c r="F725" s="25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2:28" ht="12.75" customHeight="1" x14ac:dyDescent="0.2">
      <c r="B726" s="19"/>
      <c r="C726" s="19"/>
      <c r="D726" s="24"/>
      <c r="E726" s="24"/>
      <c r="F726" s="25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2:28" ht="12.75" customHeight="1" x14ac:dyDescent="0.2">
      <c r="B727" s="19"/>
      <c r="C727" s="19"/>
      <c r="D727" s="24"/>
      <c r="E727" s="24"/>
      <c r="F727" s="25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2:28" ht="12.75" customHeight="1" x14ac:dyDescent="0.2">
      <c r="B728" s="19"/>
      <c r="C728" s="19"/>
      <c r="D728" s="24"/>
      <c r="E728" s="24"/>
      <c r="F728" s="25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2:28" ht="12.75" customHeight="1" x14ac:dyDescent="0.2">
      <c r="B729" s="19"/>
      <c r="C729" s="19"/>
      <c r="D729" s="24"/>
      <c r="E729" s="24"/>
      <c r="F729" s="25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2:28" ht="12.75" customHeight="1" x14ac:dyDescent="0.2">
      <c r="B730" s="19"/>
      <c r="C730" s="19"/>
      <c r="D730" s="24"/>
      <c r="E730" s="24"/>
      <c r="F730" s="25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2:28" ht="12.75" customHeight="1" x14ac:dyDescent="0.2">
      <c r="B731" s="19"/>
      <c r="C731" s="19"/>
      <c r="D731" s="24"/>
      <c r="E731" s="24"/>
      <c r="F731" s="25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2:28" ht="12.75" customHeight="1" x14ac:dyDescent="0.2">
      <c r="B732" s="19"/>
      <c r="C732" s="19"/>
      <c r="D732" s="24"/>
      <c r="E732" s="24"/>
      <c r="F732" s="25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2:28" ht="12.75" customHeight="1" x14ac:dyDescent="0.2">
      <c r="B733" s="19"/>
      <c r="C733" s="19"/>
      <c r="D733" s="24"/>
      <c r="E733" s="24"/>
      <c r="F733" s="25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2:28" ht="12.75" customHeight="1" x14ac:dyDescent="0.2">
      <c r="B734" s="19"/>
      <c r="C734" s="19"/>
      <c r="D734" s="24"/>
      <c r="E734" s="24"/>
      <c r="F734" s="25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2:28" ht="12.75" customHeight="1" x14ac:dyDescent="0.2">
      <c r="B735" s="19"/>
      <c r="C735" s="19"/>
      <c r="D735" s="24"/>
      <c r="E735" s="24"/>
      <c r="F735" s="25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2:28" ht="12.75" customHeight="1" x14ac:dyDescent="0.2">
      <c r="B736" s="19"/>
      <c r="C736" s="19"/>
      <c r="D736" s="24"/>
      <c r="E736" s="24"/>
      <c r="F736" s="25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2:28" ht="12.75" customHeight="1" x14ac:dyDescent="0.2">
      <c r="B737" s="19"/>
      <c r="C737" s="19"/>
      <c r="D737" s="24"/>
      <c r="E737" s="24"/>
      <c r="F737" s="25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2:28" ht="12.75" customHeight="1" x14ac:dyDescent="0.2">
      <c r="B738" s="19"/>
      <c r="C738" s="19"/>
      <c r="D738" s="24"/>
      <c r="E738" s="24"/>
      <c r="F738" s="25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2:28" ht="12.75" customHeight="1" x14ac:dyDescent="0.2">
      <c r="B739" s="19"/>
      <c r="C739" s="19"/>
      <c r="D739" s="24"/>
      <c r="E739" s="24"/>
      <c r="F739" s="25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2:28" ht="12.75" customHeight="1" x14ac:dyDescent="0.2">
      <c r="B740" s="19"/>
      <c r="C740" s="19"/>
      <c r="D740" s="24"/>
      <c r="E740" s="24"/>
      <c r="F740" s="25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2:28" ht="12.75" customHeight="1" x14ac:dyDescent="0.2">
      <c r="B741" s="19"/>
      <c r="C741" s="19"/>
      <c r="D741" s="24"/>
      <c r="E741" s="24"/>
      <c r="F741" s="25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2:28" ht="12.75" customHeight="1" x14ac:dyDescent="0.2">
      <c r="B742" s="19"/>
      <c r="C742" s="19"/>
      <c r="D742" s="24"/>
      <c r="E742" s="24"/>
      <c r="F742" s="25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2:28" ht="12.75" customHeight="1" x14ac:dyDescent="0.2">
      <c r="B743" s="19"/>
      <c r="C743" s="19"/>
      <c r="D743" s="24"/>
      <c r="E743" s="24"/>
      <c r="F743" s="25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2:28" ht="12.75" customHeight="1" x14ac:dyDescent="0.2">
      <c r="B744" s="19"/>
      <c r="C744" s="19"/>
      <c r="D744" s="24"/>
      <c r="E744" s="24"/>
      <c r="F744" s="25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2:28" ht="12.75" customHeight="1" x14ac:dyDescent="0.2">
      <c r="B745" s="19"/>
      <c r="C745" s="19"/>
      <c r="D745" s="24"/>
      <c r="E745" s="24"/>
      <c r="F745" s="25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2:28" ht="12.75" customHeight="1" x14ac:dyDescent="0.2">
      <c r="B746" s="19"/>
      <c r="C746" s="19"/>
      <c r="D746" s="24"/>
      <c r="E746" s="24"/>
      <c r="F746" s="25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2:28" ht="12.75" customHeight="1" x14ac:dyDescent="0.2">
      <c r="B747" s="19"/>
      <c r="C747" s="19"/>
      <c r="D747" s="24"/>
      <c r="E747" s="24"/>
      <c r="F747" s="25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2:28" ht="12.75" customHeight="1" x14ac:dyDescent="0.2">
      <c r="B748" s="19"/>
      <c r="C748" s="19"/>
      <c r="D748" s="24"/>
      <c r="E748" s="24"/>
      <c r="F748" s="25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2:28" ht="12.75" customHeight="1" x14ac:dyDescent="0.2">
      <c r="B749" s="19"/>
      <c r="C749" s="19"/>
      <c r="D749" s="24"/>
      <c r="E749" s="24"/>
      <c r="F749" s="25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2:28" ht="12.75" customHeight="1" x14ac:dyDescent="0.2">
      <c r="B750" s="19"/>
      <c r="C750" s="19"/>
      <c r="D750" s="24"/>
      <c r="E750" s="24"/>
      <c r="F750" s="25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2:28" ht="12.75" customHeight="1" x14ac:dyDescent="0.2">
      <c r="B751" s="19"/>
      <c r="C751" s="19"/>
      <c r="D751" s="24"/>
      <c r="E751" s="24"/>
      <c r="F751" s="25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2:28" ht="12.75" customHeight="1" x14ac:dyDescent="0.2">
      <c r="B752" s="19"/>
      <c r="C752" s="19"/>
      <c r="D752" s="24"/>
      <c r="E752" s="24"/>
      <c r="F752" s="25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2:28" ht="12.75" customHeight="1" x14ac:dyDescent="0.2">
      <c r="B753" s="19"/>
      <c r="C753" s="19"/>
      <c r="D753" s="24"/>
      <c r="E753" s="24"/>
      <c r="F753" s="25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2:28" ht="12.75" customHeight="1" x14ac:dyDescent="0.2">
      <c r="B754" s="19"/>
      <c r="C754" s="19"/>
      <c r="D754" s="24"/>
      <c r="E754" s="24"/>
      <c r="F754" s="25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2:28" ht="12.75" customHeight="1" x14ac:dyDescent="0.2">
      <c r="B755" s="19"/>
      <c r="C755" s="19"/>
      <c r="D755" s="24"/>
      <c r="E755" s="24"/>
      <c r="F755" s="25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2:28" ht="12.75" customHeight="1" x14ac:dyDescent="0.2">
      <c r="B756" s="19"/>
      <c r="C756" s="19"/>
      <c r="D756" s="24"/>
      <c r="E756" s="24"/>
      <c r="F756" s="25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2:28" ht="12.75" customHeight="1" x14ac:dyDescent="0.2">
      <c r="B757" s="19"/>
      <c r="C757" s="19"/>
      <c r="D757" s="24"/>
      <c r="E757" s="24"/>
      <c r="F757" s="25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2:28" ht="12.75" customHeight="1" x14ac:dyDescent="0.2">
      <c r="B758" s="19"/>
      <c r="C758" s="19"/>
      <c r="D758" s="24"/>
      <c r="E758" s="24"/>
      <c r="F758" s="25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2:28" ht="12.75" customHeight="1" x14ac:dyDescent="0.2">
      <c r="B759" s="19"/>
      <c r="C759" s="19"/>
      <c r="D759" s="24"/>
      <c r="E759" s="24"/>
      <c r="F759" s="25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2:28" ht="12.75" customHeight="1" x14ac:dyDescent="0.2">
      <c r="B760" s="19"/>
      <c r="C760" s="19"/>
      <c r="D760" s="24"/>
      <c r="E760" s="24"/>
      <c r="F760" s="25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2:28" ht="12.75" customHeight="1" x14ac:dyDescent="0.2">
      <c r="B761" s="19"/>
      <c r="C761" s="19"/>
      <c r="D761" s="24"/>
      <c r="E761" s="24"/>
      <c r="F761" s="25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2:28" ht="12.75" customHeight="1" x14ac:dyDescent="0.2">
      <c r="B762" s="19"/>
      <c r="C762" s="19"/>
      <c r="D762" s="24"/>
      <c r="E762" s="24"/>
      <c r="F762" s="25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2:28" ht="12.75" customHeight="1" x14ac:dyDescent="0.2">
      <c r="B763" s="19"/>
      <c r="C763" s="19"/>
      <c r="D763" s="24"/>
      <c r="E763" s="24"/>
      <c r="F763" s="25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2:28" ht="12.75" customHeight="1" x14ac:dyDescent="0.2">
      <c r="B764" s="19"/>
      <c r="C764" s="19"/>
      <c r="D764" s="24"/>
      <c r="E764" s="24"/>
      <c r="F764" s="25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2:28" ht="12.75" customHeight="1" x14ac:dyDescent="0.2">
      <c r="B765" s="19"/>
      <c r="C765" s="19"/>
      <c r="D765" s="24"/>
      <c r="E765" s="24"/>
      <c r="F765" s="25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2:28" ht="12.75" customHeight="1" x14ac:dyDescent="0.2">
      <c r="B766" s="19"/>
      <c r="C766" s="19"/>
      <c r="D766" s="24"/>
      <c r="E766" s="24"/>
      <c r="F766" s="25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2:28" ht="12.75" customHeight="1" x14ac:dyDescent="0.2">
      <c r="B767" s="19"/>
      <c r="C767" s="19"/>
      <c r="D767" s="24"/>
      <c r="E767" s="24"/>
      <c r="F767" s="25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2:28" ht="12.75" customHeight="1" x14ac:dyDescent="0.2">
      <c r="B768" s="19"/>
      <c r="C768" s="19"/>
      <c r="D768" s="24"/>
      <c r="E768" s="24"/>
      <c r="F768" s="25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2:28" ht="12.75" customHeight="1" x14ac:dyDescent="0.2">
      <c r="B769" s="19"/>
      <c r="C769" s="19"/>
      <c r="D769" s="24"/>
      <c r="E769" s="24"/>
      <c r="F769" s="25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2:28" ht="12.75" customHeight="1" x14ac:dyDescent="0.2">
      <c r="B770" s="19"/>
      <c r="C770" s="19"/>
      <c r="D770" s="24"/>
      <c r="E770" s="24"/>
      <c r="F770" s="25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2:28" ht="12.75" customHeight="1" x14ac:dyDescent="0.2">
      <c r="B771" s="19"/>
      <c r="C771" s="19"/>
      <c r="D771" s="24"/>
      <c r="E771" s="24"/>
      <c r="F771" s="25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2:28" ht="12.75" customHeight="1" x14ac:dyDescent="0.2">
      <c r="B772" s="19"/>
      <c r="C772" s="19"/>
      <c r="D772" s="24"/>
      <c r="E772" s="24"/>
      <c r="F772" s="25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2:28" ht="12.75" customHeight="1" x14ac:dyDescent="0.2">
      <c r="B773" s="19"/>
      <c r="C773" s="19"/>
      <c r="D773" s="24"/>
      <c r="E773" s="24"/>
      <c r="F773" s="25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2:28" ht="12.75" customHeight="1" x14ac:dyDescent="0.2">
      <c r="B774" s="19"/>
      <c r="C774" s="19"/>
      <c r="D774" s="24"/>
      <c r="E774" s="24"/>
      <c r="F774" s="25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2:28" ht="12.75" customHeight="1" x14ac:dyDescent="0.2">
      <c r="B775" s="19"/>
      <c r="C775" s="19"/>
      <c r="D775" s="24"/>
      <c r="E775" s="24"/>
      <c r="F775" s="25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2:28" ht="12.75" customHeight="1" x14ac:dyDescent="0.2">
      <c r="B776" s="19"/>
      <c r="C776" s="19"/>
      <c r="D776" s="24"/>
      <c r="E776" s="24"/>
      <c r="F776" s="25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2:28" ht="12.75" customHeight="1" x14ac:dyDescent="0.2">
      <c r="B777" s="19"/>
      <c r="C777" s="19"/>
      <c r="D777" s="24"/>
      <c r="E777" s="24"/>
      <c r="F777" s="25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2:28" ht="12.75" customHeight="1" x14ac:dyDescent="0.2">
      <c r="B778" s="19"/>
      <c r="C778" s="19"/>
      <c r="D778" s="24"/>
      <c r="E778" s="24"/>
      <c r="F778" s="25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2:28" ht="12.75" customHeight="1" x14ac:dyDescent="0.2">
      <c r="B779" s="19"/>
      <c r="C779" s="19"/>
      <c r="D779" s="24"/>
      <c r="E779" s="24"/>
      <c r="F779" s="25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2:28" ht="12.75" customHeight="1" x14ac:dyDescent="0.2">
      <c r="B780" s="19"/>
      <c r="C780" s="19"/>
      <c r="D780" s="24"/>
      <c r="E780" s="24"/>
      <c r="F780" s="25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2:28" ht="12.75" customHeight="1" x14ac:dyDescent="0.2">
      <c r="B781" s="19"/>
      <c r="C781" s="19"/>
      <c r="D781" s="24"/>
      <c r="E781" s="24"/>
      <c r="F781" s="25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2:28" ht="12.75" customHeight="1" x14ac:dyDescent="0.2">
      <c r="B782" s="19"/>
      <c r="C782" s="19"/>
      <c r="D782" s="24"/>
      <c r="E782" s="24"/>
      <c r="F782" s="25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2:28" ht="12.75" customHeight="1" x14ac:dyDescent="0.2">
      <c r="B783" s="19"/>
      <c r="C783" s="19"/>
      <c r="D783" s="24"/>
      <c r="E783" s="24"/>
      <c r="F783" s="25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2:28" ht="12.75" customHeight="1" x14ac:dyDescent="0.2">
      <c r="B784" s="19"/>
      <c r="C784" s="19"/>
      <c r="D784" s="24"/>
      <c r="E784" s="24"/>
      <c r="F784" s="25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2:28" ht="12.75" customHeight="1" x14ac:dyDescent="0.2">
      <c r="B785" s="19"/>
      <c r="C785" s="19"/>
      <c r="D785" s="24"/>
      <c r="E785" s="24"/>
      <c r="F785" s="25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2:28" ht="12.75" customHeight="1" x14ac:dyDescent="0.2">
      <c r="B786" s="19"/>
      <c r="C786" s="19"/>
      <c r="D786" s="24"/>
      <c r="E786" s="24"/>
      <c r="F786" s="25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2:28" ht="12.75" customHeight="1" x14ac:dyDescent="0.2">
      <c r="B787" s="19"/>
      <c r="C787" s="19"/>
      <c r="D787" s="24"/>
      <c r="E787" s="24"/>
      <c r="F787" s="25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2:28" ht="12.75" customHeight="1" x14ac:dyDescent="0.2">
      <c r="B788" s="19"/>
      <c r="C788" s="19"/>
      <c r="D788" s="24"/>
      <c r="E788" s="24"/>
      <c r="F788" s="25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2:28" ht="12.75" customHeight="1" x14ac:dyDescent="0.2">
      <c r="B789" s="19"/>
      <c r="C789" s="19"/>
      <c r="D789" s="24"/>
      <c r="E789" s="24"/>
      <c r="F789" s="25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2:28" ht="12.75" customHeight="1" x14ac:dyDescent="0.2">
      <c r="B790" s="19"/>
      <c r="C790" s="19"/>
      <c r="D790" s="24"/>
      <c r="E790" s="24"/>
      <c r="F790" s="25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2:28" ht="12.75" customHeight="1" x14ac:dyDescent="0.2">
      <c r="B791" s="19"/>
      <c r="C791" s="19"/>
      <c r="D791" s="24"/>
      <c r="E791" s="24"/>
      <c r="F791" s="25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2:28" ht="12.75" customHeight="1" x14ac:dyDescent="0.2">
      <c r="B792" s="19"/>
      <c r="C792" s="19"/>
      <c r="D792" s="24"/>
      <c r="E792" s="24"/>
      <c r="F792" s="25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2:28" ht="12.75" customHeight="1" x14ac:dyDescent="0.2">
      <c r="B793" s="19"/>
      <c r="C793" s="19"/>
      <c r="D793" s="24"/>
      <c r="E793" s="24"/>
      <c r="F793" s="25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2:28" ht="12.75" customHeight="1" x14ac:dyDescent="0.2">
      <c r="B794" s="19"/>
      <c r="C794" s="19"/>
      <c r="D794" s="24"/>
      <c r="E794" s="24"/>
      <c r="F794" s="25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2:28" ht="12.75" customHeight="1" x14ac:dyDescent="0.2">
      <c r="B795" s="19"/>
      <c r="C795" s="19"/>
      <c r="D795" s="24"/>
      <c r="E795" s="24"/>
      <c r="F795" s="25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2:28" ht="12.75" customHeight="1" x14ac:dyDescent="0.2">
      <c r="B796" s="19"/>
      <c r="C796" s="19"/>
      <c r="D796" s="24"/>
      <c r="E796" s="24"/>
      <c r="F796" s="25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2:28" ht="12.75" customHeight="1" x14ac:dyDescent="0.2">
      <c r="B797" s="19"/>
      <c r="C797" s="19"/>
      <c r="D797" s="24"/>
      <c r="E797" s="24"/>
      <c r="F797" s="25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2:28" ht="12.75" customHeight="1" x14ac:dyDescent="0.2">
      <c r="B798" s="19"/>
      <c r="C798" s="19"/>
      <c r="D798" s="24"/>
      <c r="E798" s="24"/>
      <c r="F798" s="25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2:28" ht="12.75" customHeight="1" x14ac:dyDescent="0.2">
      <c r="B799" s="19"/>
      <c r="C799" s="19"/>
      <c r="D799" s="24"/>
      <c r="E799" s="24"/>
      <c r="F799" s="25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2:28" ht="12.75" customHeight="1" x14ac:dyDescent="0.2">
      <c r="B800" s="19"/>
      <c r="C800" s="19"/>
      <c r="D800" s="24"/>
      <c r="E800" s="24"/>
      <c r="F800" s="25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2:28" ht="12.75" customHeight="1" x14ac:dyDescent="0.2">
      <c r="B801" s="19"/>
      <c r="C801" s="19"/>
      <c r="D801" s="24"/>
      <c r="E801" s="24"/>
      <c r="F801" s="25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2:28" ht="12.75" customHeight="1" x14ac:dyDescent="0.2">
      <c r="B802" s="19"/>
      <c r="C802" s="19"/>
      <c r="D802" s="24"/>
      <c r="E802" s="24"/>
      <c r="F802" s="25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2:28" ht="12.75" customHeight="1" x14ac:dyDescent="0.2">
      <c r="B803" s="19"/>
      <c r="C803" s="19"/>
      <c r="D803" s="24"/>
      <c r="E803" s="24"/>
      <c r="F803" s="25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2:28" ht="12.75" customHeight="1" x14ac:dyDescent="0.2">
      <c r="B804" s="19"/>
      <c r="C804" s="19"/>
      <c r="D804" s="24"/>
      <c r="E804" s="24"/>
      <c r="F804" s="25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2:28" ht="12.75" customHeight="1" x14ac:dyDescent="0.2">
      <c r="B805" s="19"/>
      <c r="C805" s="19"/>
      <c r="D805" s="24"/>
      <c r="E805" s="24"/>
      <c r="F805" s="25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2:28" ht="12.75" customHeight="1" x14ac:dyDescent="0.2">
      <c r="B806" s="19"/>
      <c r="C806" s="19"/>
      <c r="D806" s="24"/>
      <c r="E806" s="24"/>
      <c r="F806" s="25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2:28" ht="12.75" customHeight="1" x14ac:dyDescent="0.2">
      <c r="B807" s="19"/>
      <c r="C807" s="19"/>
      <c r="D807" s="24"/>
      <c r="E807" s="24"/>
      <c r="F807" s="25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2:28" ht="12.75" customHeight="1" x14ac:dyDescent="0.2">
      <c r="B808" s="19"/>
      <c r="C808" s="19"/>
      <c r="D808" s="24"/>
      <c r="E808" s="24"/>
      <c r="F808" s="25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2:28" ht="12.75" customHeight="1" x14ac:dyDescent="0.2">
      <c r="B809" s="19"/>
      <c r="C809" s="19"/>
      <c r="D809" s="24"/>
      <c r="E809" s="24"/>
      <c r="F809" s="25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2:28" ht="12.75" customHeight="1" x14ac:dyDescent="0.2">
      <c r="B810" s="19"/>
      <c r="C810" s="19"/>
      <c r="D810" s="24"/>
      <c r="E810" s="24"/>
      <c r="F810" s="25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2:28" ht="12.75" customHeight="1" x14ac:dyDescent="0.2">
      <c r="B811" s="19"/>
      <c r="C811" s="19"/>
      <c r="D811" s="24"/>
      <c r="E811" s="24"/>
      <c r="F811" s="25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2:28" ht="12.75" customHeight="1" x14ac:dyDescent="0.2">
      <c r="B812" s="19"/>
      <c r="C812" s="19"/>
      <c r="D812" s="24"/>
      <c r="E812" s="24"/>
      <c r="F812" s="25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2:28" ht="12.75" customHeight="1" x14ac:dyDescent="0.2">
      <c r="B813" s="19"/>
      <c r="C813" s="19"/>
      <c r="D813" s="24"/>
      <c r="E813" s="24"/>
      <c r="F813" s="25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2:28" ht="12.75" customHeight="1" x14ac:dyDescent="0.2">
      <c r="B814" s="19"/>
      <c r="C814" s="19"/>
      <c r="D814" s="24"/>
      <c r="E814" s="24"/>
      <c r="F814" s="25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2:28" ht="12.75" customHeight="1" x14ac:dyDescent="0.2">
      <c r="B815" s="19"/>
      <c r="C815" s="19"/>
      <c r="D815" s="24"/>
      <c r="E815" s="24"/>
      <c r="F815" s="25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2:28" ht="12.75" customHeight="1" x14ac:dyDescent="0.2">
      <c r="B816" s="19"/>
      <c r="C816" s="19"/>
      <c r="D816" s="24"/>
      <c r="E816" s="24"/>
      <c r="F816" s="25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2:28" ht="12.75" customHeight="1" x14ac:dyDescent="0.2">
      <c r="B817" s="19"/>
      <c r="C817" s="19"/>
      <c r="D817" s="24"/>
      <c r="E817" s="24"/>
      <c r="F817" s="25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2:28" ht="12.75" customHeight="1" x14ac:dyDescent="0.2">
      <c r="B818" s="19"/>
      <c r="C818" s="19"/>
      <c r="D818" s="24"/>
      <c r="E818" s="24"/>
      <c r="F818" s="25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2:28" ht="12.75" customHeight="1" x14ac:dyDescent="0.2">
      <c r="B819" s="19"/>
      <c r="C819" s="19"/>
      <c r="D819" s="24"/>
      <c r="E819" s="24"/>
      <c r="F819" s="25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2:28" ht="12.75" customHeight="1" x14ac:dyDescent="0.2">
      <c r="B820" s="19"/>
      <c r="C820" s="19"/>
      <c r="D820" s="24"/>
      <c r="E820" s="24"/>
      <c r="F820" s="25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2:28" ht="12.75" customHeight="1" x14ac:dyDescent="0.2">
      <c r="B821" s="19"/>
      <c r="C821" s="19"/>
      <c r="D821" s="24"/>
      <c r="E821" s="24"/>
      <c r="F821" s="25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2:28" ht="12.75" customHeight="1" x14ac:dyDescent="0.2">
      <c r="B822" s="19"/>
      <c r="C822" s="19"/>
      <c r="D822" s="24"/>
      <c r="E822" s="24"/>
      <c r="F822" s="25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2:28" ht="12.75" customHeight="1" x14ac:dyDescent="0.2">
      <c r="B823" s="19"/>
      <c r="C823" s="19"/>
      <c r="D823" s="24"/>
      <c r="E823" s="24"/>
      <c r="F823" s="25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2:28" ht="12.75" customHeight="1" x14ac:dyDescent="0.2">
      <c r="B824" s="19"/>
      <c r="C824" s="19"/>
      <c r="D824" s="24"/>
      <c r="E824" s="24"/>
      <c r="F824" s="25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2:28" ht="12.75" customHeight="1" x14ac:dyDescent="0.2">
      <c r="B825" s="19"/>
      <c r="C825" s="19"/>
      <c r="D825" s="24"/>
      <c r="E825" s="24"/>
      <c r="F825" s="25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2:28" ht="12.75" customHeight="1" x14ac:dyDescent="0.2">
      <c r="B826" s="19"/>
      <c r="C826" s="19"/>
      <c r="D826" s="24"/>
      <c r="E826" s="24"/>
      <c r="F826" s="25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2:28" ht="12.75" customHeight="1" x14ac:dyDescent="0.2">
      <c r="B827" s="19"/>
      <c r="C827" s="19"/>
      <c r="D827" s="24"/>
      <c r="E827" s="24"/>
      <c r="F827" s="25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2:28" ht="12.75" customHeight="1" x14ac:dyDescent="0.2">
      <c r="B828" s="19"/>
      <c r="C828" s="19"/>
      <c r="D828" s="24"/>
      <c r="E828" s="24"/>
      <c r="F828" s="25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2:28" ht="12.75" customHeight="1" x14ac:dyDescent="0.2">
      <c r="B829" s="19"/>
      <c r="C829" s="19"/>
      <c r="D829" s="24"/>
      <c r="E829" s="24"/>
      <c r="F829" s="25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2:28" ht="12.75" customHeight="1" x14ac:dyDescent="0.2">
      <c r="B830" s="19"/>
      <c r="C830" s="19"/>
      <c r="D830" s="24"/>
      <c r="E830" s="24"/>
      <c r="F830" s="25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2:28" ht="12.75" customHeight="1" x14ac:dyDescent="0.2">
      <c r="B831" s="19"/>
      <c r="C831" s="19"/>
      <c r="D831" s="24"/>
      <c r="E831" s="24"/>
      <c r="F831" s="25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2:28" ht="12.75" customHeight="1" x14ac:dyDescent="0.2">
      <c r="B832" s="19"/>
      <c r="C832" s="19"/>
      <c r="D832" s="24"/>
      <c r="E832" s="24"/>
      <c r="F832" s="25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2:28" ht="12.75" customHeight="1" x14ac:dyDescent="0.2">
      <c r="B833" s="19"/>
      <c r="C833" s="19"/>
      <c r="D833" s="24"/>
      <c r="E833" s="24"/>
      <c r="F833" s="25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2:28" ht="12.75" customHeight="1" x14ac:dyDescent="0.2">
      <c r="B834" s="19"/>
      <c r="C834" s="19"/>
      <c r="D834" s="24"/>
      <c r="E834" s="24"/>
      <c r="F834" s="25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2:28" ht="12.75" customHeight="1" x14ac:dyDescent="0.2">
      <c r="B835" s="19"/>
      <c r="C835" s="19"/>
      <c r="D835" s="24"/>
      <c r="E835" s="24"/>
      <c r="F835" s="25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2:28" ht="12.75" customHeight="1" x14ac:dyDescent="0.2">
      <c r="B836" s="19"/>
      <c r="C836" s="19"/>
      <c r="D836" s="24"/>
      <c r="E836" s="24"/>
      <c r="F836" s="25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2:28" ht="12.75" customHeight="1" x14ac:dyDescent="0.2">
      <c r="B837" s="19"/>
      <c r="C837" s="19"/>
      <c r="D837" s="24"/>
      <c r="E837" s="24"/>
      <c r="F837" s="25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2:28" ht="12.75" customHeight="1" x14ac:dyDescent="0.2">
      <c r="B838" s="19"/>
      <c r="C838" s="19"/>
      <c r="D838" s="24"/>
      <c r="E838" s="24"/>
      <c r="F838" s="25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2:28" ht="12.75" customHeight="1" x14ac:dyDescent="0.2">
      <c r="B839" s="19"/>
      <c r="C839" s="19"/>
      <c r="D839" s="24"/>
      <c r="E839" s="24"/>
      <c r="F839" s="25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2:28" ht="12.75" customHeight="1" x14ac:dyDescent="0.2">
      <c r="B840" s="19"/>
      <c r="C840" s="19"/>
      <c r="D840" s="24"/>
      <c r="E840" s="24"/>
      <c r="F840" s="25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2:28" ht="12.75" customHeight="1" x14ac:dyDescent="0.2">
      <c r="B841" s="19"/>
      <c r="C841" s="19"/>
      <c r="D841" s="24"/>
      <c r="E841" s="24"/>
      <c r="F841" s="25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2:28" ht="12.75" customHeight="1" x14ac:dyDescent="0.2">
      <c r="B842" s="19"/>
      <c r="C842" s="19"/>
      <c r="D842" s="24"/>
      <c r="E842" s="24"/>
      <c r="F842" s="25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2:28" ht="12.75" customHeight="1" x14ac:dyDescent="0.2">
      <c r="B843" s="19"/>
      <c r="C843" s="19"/>
      <c r="D843" s="24"/>
      <c r="E843" s="24"/>
      <c r="F843" s="25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2:28" ht="12.75" customHeight="1" x14ac:dyDescent="0.2">
      <c r="B844" s="19"/>
      <c r="C844" s="19"/>
      <c r="D844" s="24"/>
      <c r="E844" s="24"/>
      <c r="F844" s="25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2:28" ht="12.75" customHeight="1" x14ac:dyDescent="0.2">
      <c r="B845" s="19"/>
      <c r="C845" s="19"/>
      <c r="D845" s="24"/>
      <c r="E845" s="24"/>
      <c r="F845" s="25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2:28" ht="12.75" customHeight="1" x14ac:dyDescent="0.2">
      <c r="B846" s="19"/>
      <c r="C846" s="19"/>
      <c r="D846" s="24"/>
      <c r="E846" s="24"/>
      <c r="F846" s="25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2:28" ht="12.75" customHeight="1" x14ac:dyDescent="0.2">
      <c r="B847" s="19"/>
      <c r="C847" s="19"/>
      <c r="D847" s="24"/>
      <c r="E847" s="24"/>
      <c r="F847" s="25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2:28" ht="12.75" customHeight="1" x14ac:dyDescent="0.2">
      <c r="B848" s="19"/>
      <c r="C848" s="19"/>
      <c r="D848" s="24"/>
      <c r="E848" s="24"/>
      <c r="F848" s="25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2:28" ht="12.75" customHeight="1" x14ac:dyDescent="0.2">
      <c r="B849" s="19"/>
      <c r="C849" s="19"/>
      <c r="D849" s="24"/>
      <c r="E849" s="24"/>
      <c r="F849" s="25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2:28" ht="12.75" customHeight="1" x14ac:dyDescent="0.2">
      <c r="B850" s="19"/>
      <c r="C850" s="19"/>
      <c r="D850" s="24"/>
      <c r="E850" s="24"/>
      <c r="F850" s="25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2:28" ht="12.75" customHeight="1" x14ac:dyDescent="0.2">
      <c r="B851" s="19"/>
      <c r="C851" s="19"/>
      <c r="D851" s="24"/>
      <c r="E851" s="24"/>
      <c r="F851" s="25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2:28" ht="12.75" customHeight="1" x14ac:dyDescent="0.2">
      <c r="B852" s="19"/>
      <c r="C852" s="19"/>
      <c r="D852" s="24"/>
      <c r="E852" s="24"/>
      <c r="F852" s="25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2:28" ht="12.75" customHeight="1" x14ac:dyDescent="0.2">
      <c r="B853" s="19"/>
      <c r="C853" s="19"/>
      <c r="D853" s="24"/>
      <c r="E853" s="24"/>
      <c r="F853" s="25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2:28" ht="12.75" customHeight="1" x14ac:dyDescent="0.2">
      <c r="B854" s="19"/>
      <c r="C854" s="19"/>
      <c r="D854" s="24"/>
      <c r="E854" s="24"/>
      <c r="F854" s="25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2:28" ht="12.75" customHeight="1" x14ac:dyDescent="0.2">
      <c r="B855" s="19"/>
      <c r="C855" s="19"/>
      <c r="D855" s="24"/>
      <c r="E855" s="24"/>
      <c r="F855" s="25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2:28" ht="12.75" customHeight="1" x14ac:dyDescent="0.2">
      <c r="B856" s="19"/>
      <c r="C856" s="19"/>
      <c r="D856" s="24"/>
      <c r="E856" s="24"/>
      <c r="F856" s="25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2:28" ht="12.75" customHeight="1" x14ac:dyDescent="0.2">
      <c r="B857" s="19"/>
      <c r="C857" s="19"/>
      <c r="D857" s="24"/>
      <c r="E857" s="24"/>
      <c r="F857" s="25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2:28" ht="12.75" customHeight="1" x14ac:dyDescent="0.2">
      <c r="B858" s="19"/>
      <c r="C858" s="19"/>
      <c r="D858" s="24"/>
      <c r="E858" s="24"/>
      <c r="F858" s="25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2:28" ht="12.75" customHeight="1" x14ac:dyDescent="0.2">
      <c r="B859" s="19"/>
      <c r="C859" s="19"/>
      <c r="D859" s="24"/>
      <c r="E859" s="24"/>
      <c r="F859" s="25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2:28" ht="12.75" customHeight="1" x14ac:dyDescent="0.2">
      <c r="B860" s="19"/>
      <c r="C860" s="19"/>
      <c r="D860" s="24"/>
      <c r="E860" s="24"/>
      <c r="F860" s="25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2:28" ht="12.75" customHeight="1" x14ac:dyDescent="0.2">
      <c r="B861" s="19"/>
      <c r="C861" s="19"/>
      <c r="D861" s="24"/>
      <c r="E861" s="24"/>
      <c r="F861" s="25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2:28" ht="12.75" customHeight="1" x14ac:dyDescent="0.2">
      <c r="B862" s="19"/>
      <c r="C862" s="19"/>
      <c r="D862" s="24"/>
      <c r="E862" s="24"/>
      <c r="F862" s="25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2:28" ht="12.75" customHeight="1" x14ac:dyDescent="0.2">
      <c r="B863" s="19"/>
      <c r="C863" s="19"/>
      <c r="D863" s="24"/>
      <c r="E863" s="24"/>
      <c r="F863" s="25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2:28" ht="12.75" customHeight="1" x14ac:dyDescent="0.2">
      <c r="B864" s="19"/>
      <c r="C864" s="19"/>
      <c r="D864" s="24"/>
      <c r="E864" s="24"/>
      <c r="F864" s="25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2:28" ht="12.75" customHeight="1" x14ac:dyDescent="0.2">
      <c r="B865" s="19"/>
      <c r="C865" s="19"/>
      <c r="D865" s="24"/>
      <c r="E865" s="24"/>
      <c r="F865" s="25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2:28" ht="12.75" customHeight="1" x14ac:dyDescent="0.2">
      <c r="B866" s="19"/>
      <c r="C866" s="19"/>
      <c r="D866" s="24"/>
      <c r="E866" s="24"/>
      <c r="F866" s="25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2:28" ht="12.75" customHeight="1" x14ac:dyDescent="0.2">
      <c r="B867" s="19"/>
      <c r="C867" s="19"/>
      <c r="D867" s="24"/>
      <c r="E867" s="24"/>
      <c r="F867" s="25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2:28" ht="12.75" customHeight="1" x14ac:dyDescent="0.2">
      <c r="B868" s="19"/>
      <c r="C868" s="19"/>
      <c r="D868" s="24"/>
      <c r="E868" s="24"/>
      <c r="F868" s="25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2:28" ht="12.75" customHeight="1" x14ac:dyDescent="0.2">
      <c r="B869" s="19"/>
      <c r="C869" s="19"/>
      <c r="D869" s="24"/>
      <c r="E869" s="24"/>
      <c r="F869" s="25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2:28" ht="12.75" customHeight="1" x14ac:dyDescent="0.2">
      <c r="B870" s="19"/>
      <c r="C870" s="19"/>
      <c r="D870" s="24"/>
      <c r="E870" s="24"/>
      <c r="F870" s="25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2:28" ht="12.75" customHeight="1" x14ac:dyDescent="0.2">
      <c r="B871" s="19"/>
      <c r="C871" s="19"/>
      <c r="D871" s="24"/>
      <c r="E871" s="24"/>
      <c r="F871" s="25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2:28" ht="12.75" customHeight="1" x14ac:dyDescent="0.2">
      <c r="B872" s="19"/>
      <c r="C872" s="19"/>
      <c r="D872" s="24"/>
      <c r="E872" s="24"/>
      <c r="F872" s="25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2:28" ht="12.75" customHeight="1" x14ac:dyDescent="0.2">
      <c r="B873" s="19"/>
      <c r="C873" s="19"/>
      <c r="D873" s="24"/>
      <c r="E873" s="24"/>
      <c r="F873" s="25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2:28" ht="12.75" customHeight="1" x14ac:dyDescent="0.2">
      <c r="B874" s="19"/>
      <c r="C874" s="19"/>
      <c r="D874" s="24"/>
      <c r="E874" s="24"/>
      <c r="F874" s="25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2:28" ht="12.75" customHeight="1" x14ac:dyDescent="0.2">
      <c r="B875" s="19"/>
      <c r="C875" s="19"/>
      <c r="D875" s="24"/>
      <c r="E875" s="24"/>
      <c r="F875" s="25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2:28" ht="12.75" customHeight="1" x14ac:dyDescent="0.2">
      <c r="B876" s="19"/>
      <c r="C876" s="19"/>
      <c r="D876" s="24"/>
      <c r="E876" s="24"/>
      <c r="F876" s="25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2:28" ht="12.75" customHeight="1" x14ac:dyDescent="0.2">
      <c r="B877" s="19"/>
      <c r="C877" s="19"/>
      <c r="D877" s="24"/>
      <c r="E877" s="24"/>
      <c r="F877" s="25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2:28" ht="12.75" customHeight="1" x14ac:dyDescent="0.2">
      <c r="B878" s="19"/>
      <c r="C878" s="19"/>
      <c r="D878" s="24"/>
      <c r="E878" s="24"/>
      <c r="F878" s="25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2:28" ht="12.75" customHeight="1" x14ac:dyDescent="0.2">
      <c r="B879" s="19"/>
      <c r="C879" s="19"/>
      <c r="D879" s="24"/>
      <c r="E879" s="24"/>
      <c r="F879" s="25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2:28" ht="12.75" customHeight="1" x14ac:dyDescent="0.2">
      <c r="B880" s="19"/>
      <c r="C880" s="19"/>
      <c r="D880" s="24"/>
      <c r="E880" s="24"/>
      <c r="F880" s="25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2:28" ht="12.75" customHeight="1" x14ac:dyDescent="0.2">
      <c r="B881" s="19"/>
      <c r="C881" s="19"/>
      <c r="D881" s="24"/>
      <c r="E881" s="24"/>
      <c r="F881" s="25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2:28" ht="12.75" customHeight="1" x14ac:dyDescent="0.2">
      <c r="B882" s="19"/>
      <c r="C882" s="19"/>
      <c r="D882" s="24"/>
      <c r="E882" s="24"/>
      <c r="F882" s="25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2:28" ht="12.75" customHeight="1" x14ac:dyDescent="0.2">
      <c r="B883" s="19"/>
      <c r="C883" s="19"/>
      <c r="D883" s="24"/>
      <c r="E883" s="24"/>
      <c r="F883" s="25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2:28" ht="12.75" customHeight="1" x14ac:dyDescent="0.2">
      <c r="B884" s="19"/>
      <c r="C884" s="19"/>
      <c r="D884" s="24"/>
      <c r="E884" s="24"/>
      <c r="F884" s="25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2:28" ht="12.75" customHeight="1" x14ac:dyDescent="0.2">
      <c r="B885" s="19"/>
      <c r="C885" s="19"/>
      <c r="D885" s="24"/>
      <c r="E885" s="24"/>
      <c r="F885" s="25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2:28" ht="12.75" customHeight="1" x14ac:dyDescent="0.2">
      <c r="B886" s="19"/>
      <c r="C886" s="19"/>
      <c r="D886" s="24"/>
      <c r="E886" s="24"/>
      <c r="F886" s="25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2:28" ht="12.75" customHeight="1" x14ac:dyDescent="0.2">
      <c r="B887" s="19"/>
      <c r="C887" s="19"/>
      <c r="D887" s="24"/>
      <c r="E887" s="24"/>
      <c r="F887" s="25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2:28" ht="12.75" customHeight="1" x14ac:dyDescent="0.2">
      <c r="B888" s="19"/>
      <c r="C888" s="19"/>
      <c r="D888" s="24"/>
      <c r="E888" s="24"/>
      <c r="F888" s="25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2:28" ht="12.75" customHeight="1" x14ac:dyDescent="0.2">
      <c r="B889" s="19"/>
      <c r="C889" s="19"/>
      <c r="D889" s="24"/>
      <c r="E889" s="24"/>
      <c r="F889" s="25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2:28" ht="12.75" customHeight="1" x14ac:dyDescent="0.2">
      <c r="B890" s="19"/>
      <c r="C890" s="19"/>
      <c r="D890" s="24"/>
      <c r="E890" s="24"/>
      <c r="F890" s="25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2:28" ht="12.75" customHeight="1" x14ac:dyDescent="0.2">
      <c r="B891" s="19"/>
      <c r="C891" s="19"/>
      <c r="D891" s="24"/>
      <c r="E891" s="24"/>
      <c r="F891" s="25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2:28" ht="12.75" customHeight="1" x14ac:dyDescent="0.2">
      <c r="B892" s="19"/>
      <c r="C892" s="19"/>
      <c r="D892" s="24"/>
      <c r="E892" s="24"/>
      <c r="F892" s="25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2:28" ht="12.75" customHeight="1" x14ac:dyDescent="0.2">
      <c r="B893" s="19"/>
      <c r="C893" s="19"/>
      <c r="D893" s="24"/>
      <c r="E893" s="24"/>
      <c r="F893" s="25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2:28" ht="12.75" customHeight="1" x14ac:dyDescent="0.2">
      <c r="B894" s="19"/>
      <c r="C894" s="19"/>
      <c r="D894" s="24"/>
      <c r="E894" s="24"/>
      <c r="F894" s="25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2:28" ht="12.75" customHeight="1" x14ac:dyDescent="0.2">
      <c r="B895" s="19"/>
      <c r="C895" s="19"/>
      <c r="D895" s="24"/>
      <c r="E895" s="24"/>
      <c r="F895" s="25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2:28" ht="12.75" customHeight="1" x14ac:dyDescent="0.2">
      <c r="B896" s="19"/>
      <c r="C896" s="19"/>
      <c r="D896" s="24"/>
      <c r="E896" s="24"/>
      <c r="F896" s="25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2:28" ht="12.75" customHeight="1" x14ac:dyDescent="0.2">
      <c r="B897" s="19"/>
      <c r="C897" s="19"/>
      <c r="D897" s="24"/>
      <c r="E897" s="24"/>
      <c r="F897" s="25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2:28" ht="12.75" customHeight="1" x14ac:dyDescent="0.2">
      <c r="B898" s="19"/>
      <c r="C898" s="19"/>
      <c r="D898" s="24"/>
      <c r="E898" s="24"/>
      <c r="F898" s="25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2:28" ht="12.75" customHeight="1" x14ac:dyDescent="0.2">
      <c r="B899" s="19"/>
      <c r="C899" s="19"/>
      <c r="D899" s="24"/>
      <c r="E899" s="24"/>
      <c r="F899" s="25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2:28" ht="12.75" customHeight="1" x14ac:dyDescent="0.2">
      <c r="B900" s="19"/>
      <c r="C900" s="19"/>
      <c r="D900" s="24"/>
      <c r="E900" s="24"/>
      <c r="F900" s="25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2:28" ht="12.75" customHeight="1" x14ac:dyDescent="0.2">
      <c r="B901" s="19"/>
      <c r="C901" s="19"/>
      <c r="D901" s="24"/>
      <c r="E901" s="24"/>
      <c r="F901" s="25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2:28" ht="12.75" customHeight="1" x14ac:dyDescent="0.2">
      <c r="B902" s="19"/>
      <c r="C902" s="19"/>
      <c r="D902" s="24"/>
      <c r="E902" s="24"/>
      <c r="F902" s="25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2:28" ht="12.75" customHeight="1" x14ac:dyDescent="0.2">
      <c r="B903" s="19"/>
      <c r="C903" s="19"/>
      <c r="D903" s="24"/>
      <c r="E903" s="24"/>
      <c r="F903" s="25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2:28" ht="12.75" customHeight="1" x14ac:dyDescent="0.2">
      <c r="B904" s="19"/>
      <c r="C904" s="19"/>
      <c r="D904" s="24"/>
      <c r="E904" s="24"/>
      <c r="F904" s="25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2:28" ht="12.75" customHeight="1" x14ac:dyDescent="0.2">
      <c r="B905" s="19"/>
      <c r="C905" s="19"/>
      <c r="D905" s="24"/>
      <c r="E905" s="24"/>
      <c r="F905" s="25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2:28" ht="12.75" customHeight="1" x14ac:dyDescent="0.2">
      <c r="B906" s="19"/>
      <c r="C906" s="19"/>
      <c r="D906" s="24"/>
      <c r="E906" s="24"/>
      <c r="F906" s="25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2:28" ht="12.75" customHeight="1" x14ac:dyDescent="0.2">
      <c r="B907" s="19"/>
      <c r="C907" s="19"/>
      <c r="D907" s="24"/>
      <c r="E907" s="24"/>
      <c r="F907" s="25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2:28" ht="12.75" customHeight="1" x14ac:dyDescent="0.2">
      <c r="B908" s="19"/>
      <c r="C908" s="19"/>
      <c r="D908" s="24"/>
      <c r="E908" s="24"/>
      <c r="F908" s="25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2:28" ht="12.75" customHeight="1" x14ac:dyDescent="0.2">
      <c r="B909" s="19"/>
      <c r="C909" s="19"/>
      <c r="D909" s="24"/>
      <c r="E909" s="24"/>
      <c r="F909" s="25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2:28" ht="12.75" customHeight="1" x14ac:dyDescent="0.2">
      <c r="B910" s="19"/>
      <c r="C910" s="19"/>
      <c r="D910" s="24"/>
      <c r="E910" s="24"/>
      <c r="F910" s="25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2:28" ht="12.75" customHeight="1" x14ac:dyDescent="0.2">
      <c r="B911" s="19"/>
      <c r="C911" s="19"/>
      <c r="D911" s="24"/>
      <c r="E911" s="24"/>
      <c r="F911" s="25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2:28" ht="12.75" customHeight="1" x14ac:dyDescent="0.2">
      <c r="B912" s="19"/>
      <c r="C912" s="19"/>
      <c r="D912" s="24"/>
      <c r="E912" s="24"/>
      <c r="F912" s="25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2:28" ht="12.75" customHeight="1" x14ac:dyDescent="0.2">
      <c r="B913" s="19"/>
      <c r="C913" s="19"/>
      <c r="D913" s="24"/>
      <c r="E913" s="24"/>
      <c r="F913" s="25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2:28" ht="12.75" customHeight="1" x14ac:dyDescent="0.2">
      <c r="B914" s="19"/>
      <c r="C914" s="19"/>
      <c r="D914" s="24"/>
      <c r="E914" s="24"/>
      <c r="F914" s="25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2:28" ht="12.75" customHeight="1" x14ac:dyDescent="0.2">
      <c r="B915" s="19"/>
      <c r="C915" s="19"/>
      <c r="D915" s="24"/>
      <c r="E915" s="24"/>
      <c r="F915" s="25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2:28" ht="12.75" customHeight="1" x14ac:dyDescent="0.2">
      <c r="B916" s="19"/>
      <c r="C916" s="19"/>
      <c r="D916" s="24"/>
      <c r="E916" s="24"/>
      <c r="F916" s="25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2:28" ht="12.75" customHeight="1" x14ac:dyDescent="0.2">
      <c r="B917" s="19"/>
      <c r="C917" s="19"/>
      <c r="D917" s="24"/>
      <c r="E917" s="24"/>
      <c r="F917" s="25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2:28" ht="12.75" customHeight="1" x14ac:dyDescent="0.2">
      <c r="B918" s="19"/>
      <c r="C918" s="19"/>
      <c r="D918" s="24"/>
      <c r="E918" s="24"/>
      <c r="F918" s="25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2:28" ht="12.75" customHeight="1" x14ac:dyDescent="0.2">
      <c r="B919" s="19"/>
      <c r="C919" s="19"/>
      <c r="D919" s="24"/>
      <c r="E919" s="24"/>
      <c r="F919" s="25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2:28" ht="12.75" customHeight="1" x14ac:dyDescent="0.2">
      <c r="B920" s="19"/>
      <c r="C920" s="19"/>
      <c r="D920" s="24"/>
      <c r="E920" s="24"/>
      <c r="F920" s="25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2:28" ht="12.75" customHeight="1" x14ac:dyDescent="0.2">
      <c r="B921" s="19"/>
      <c r="C921" s="19"/>
      <c r="D921" s="24"/>
      <c r="E921" s="24"/>
      <c r="F921" s="25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2:28" ht="12.75" customHeight="1" x14ac:dyDescent="0.2">
      <c r="B922" s="19"/>
      <c r="C922" s="19"/>
      <c r="D922" s="24"/>
      <c r="E922" s="24"/>
      <c r="F922" s="25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2:28" ht="12.75" customHeight="1" x14ac:dyDescent="0.2">
      <c r="B923" s="19"/>
      <c r="C923" s="19"/>
      <c r="D923" s="24"/>
      <c r="E923" s="24"/>
      <c r="F923" s="25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2:28" ht="12.75" customHeight="1" x14ac:dyDescent="0.2">
      <c r="B924" s="19"/>
      <c r="C924" s="19"/>
      <c r="D924" s="24"/>
      <c r="E924" s="24"/>
      <c r="F924" s="25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2:28" ht="12.75" customHeight="1" x14ac:dyDescent="0.2">
      <c r="B925" s="19"/>
      <c r="C925" s="19"/>
      <c r="D925" s="24"/>
      <c r="E925" s="24"/>
      <c r="F925" s="25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2:28" ht="12.75" customHeight="1" x14ac:dyDescent="0.2">
      <c r="B926" s="19"/>
      <c r="C926" s="19"/>
      <c r="D926" s="24"/>
      <c r="E926" s="24"/>
      <c r="F926" s="25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2:28" ht="12.75" customHeight="1" x14ac:dyDescent="0.2">
      <c r="B927" s="19"/>
      <c r="C927" s="19"/>
      <c r="D927" s="24"/>
      <c r="E927" s="24"/>
      <c r="F927" s="25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2:28" ht="12.75" customHeight="1" x14ac:dyDescent="0.2">
      <c r="B928" s="19"/>
      <c r="C928" s="19"/>
      <c r="D928" s="24"/>
      <c r="E928" s="24"/>
      <c r="F928" s="25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2:28" ht="12.75" customHeight="1" x14ac:dyDescent="0.2">
      <c r="B929" s="19"/>
      <c r="C929" s="19"/>
      <c r="D929" s="24"/>
      <c r="E929" s="24"/>
      <c r="F929" s="25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2:28" ht="12.75" customHeight="1" x14ac:dyDescent="0.2">
      <c r="B930" s="19"/>
      <c r="C930" s="19"/>
      <c r="D930" s="24"/>
      <c r="E930" s="24"/>
      <c r="F930" s="25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2:28" ht="12.75" customHeight="1" x14ac:dyDescent="0.2">
      <c r="B931" s="19"/>
      <c r="C931" s="19"/>
      <c r="D931" s="24"/>
      <c r="E931" s="24"/>
      <c r="F931" s="25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2:28" ht="12.75" customHeight="1" x14ac:dyDescent="0.2">
      <c r="B932" s="19"/>
      <c r="C932" s="19"/>
      <c r="D932" s="24"/>
      <c r="E932" s="24"/>
      <c r="F932" s="25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2:28" ht="12.75" customHeight="1" x14ac:dyDescent="0.2">
      <c r="B933" s="19"/>
      <c r="C933" s="19"/>
      <c r="D933" s="24"/>
      <c r="E933" s="24"/>
      <c r="F933" s="25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2:28" ht="12.75" customHeight="1" x14ac:dyDescent="0.2">
      <c r="B934" s="19"/>
      <c r="C934" s="19"/>
      <c r="D934" s="24"/>
      <c r="E934" s="24"/>
      <c r="F934" s="25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2:28" ht="12.75" customHeight="1" x14ac:dyDescent="0.2">
      <c r="B935" s="19"/>
      <c r="C935" s="19"/>
      <c r="D935" s="24"/>
      <c r="E935" s="24"/>
      <c r="F935" s="25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2:28" ht="12.75" customHeight="1" x14ac:dyDescent="0.2">
      <c r="B936" s="19"/>
      <c r="C936" s="19"/>
      <c r="D936" s="24"/>
      <c r="E936" s="24"/>
      <c r="F936" s="25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2:28" ht="12.75" customHeight="1" x14ac:dyDescent="0.2">
      <c r="B937" s="19"/>
      <c r="C937" s="19"/>
      <c r="D937" s="24"/>
      <c r="E937" s="24"/>
      <c r="F937" s="25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2:28" ht="12.75" customHeight="1" x14ac:dyDescent="0.2">
      <c r="B938" s="19"/>
      <c r="C938" s="19"/>
      <c r="D938" s="24"/>
      <c r="E938" s="24"/>
      <c r="F938" s="25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2:28" ht="12.75" customHeight="1" x14ac:dyDescent="0.2">
      <c r="B939" s="19"/>
      <c r="C939" s="19"/>
      <c r="D939" s="24"/>
      <c r="E939" s="24"/>
      <c r="F939" s="25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2:28" ht="12.75" customHeight="1" x14ac:dyDescent="0.2">
      <c r="B940" s="19"/>
      <c r="C940" s="19"/>
      <c r="D940" s="24"/>
      <c r="E940" s="24"/>
      <c r="F940" s="25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2:28" ht="12.75" customHeight="1" x14ac:dyDescent="0.2">
      <c r="B941" s="19"/>
      <c r="C941" s="19"/>
      <c r="D941" s="24"/>
      <c r="E941" s="24"/>
      <c r="F941" s="25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2:28" ht="12.75" customHeight="1" x14ac:dyDescent="0.2">
      <c r="B942" s="19"/>
      <c r="C942" s="19"/>
      <c r="D942" s="24"/>
      <c r="E942" s="24"/>
      <c r="F942" s="25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2:28" ht="12.75" customHeight="1" x14ac:dyDescent="0.2">
      <c r="B943" s="19"/>
      <c r="C943" s="19"/>
      <c r="D943" s="24"/>
      <c r="E943" s="24"/>
      <c r="F943" s="25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2:28" ht="12.75" customHeight="1" x14ac:dyDescent="0.2">
      <c r="B944" s="19"/>
      <c r="C944" s="19"/>
      <c r="D944" s="24"/>
      <c r="E944" s="24"/>
      <c r="F944" s="25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2:28" ht="12.75" customHeight="1" x14ac:dyDescent="0.2">
      <c r="B945" s="19"/>
      <c r="C945" s="19"/>
      <c r="D945" s="24"/>
      <c r="E945" s="24"/>
      <c r="F945" s="25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2:28" ht="12.75" customHeight="1" x14ac:dyDescent="0.2">
      <c r="B946" s="19"/>
      <c r="C946" s="19"/>
      <c r="D946" s="24"/>
      <c r="E946" s="24"/>
      <c r="F946" s="25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2:28" ht="12.75" customHeight="1" x14ac:dyDescent="0.2">
      <c r="B947" s="19"/>
      <c r="C947" s="19"/>
      <c r="D947" s="24"/>
      <c r="E947" s="24"/>
      <c r="F947" s="25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2:28" ht="12.75" customHeight="1" x14ac:dyDescent="0.2">
      <c r="B948" s="19"/>
      <c r="C948" s="19"/>
      <c r="D948" s="24"/>
      <c r="E948" s="24"/>
      <c r="F948" s="25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2:28" ht="12.75" customHeight="1" x14ac:dyDescent="0.2">
      <c r="B949" s="19"/>
      <c r="C949" s="19"/>
      <c r="D949" s="24"/>
      <c r="E949" s="24"/>
      <c r="F949" s="25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2:28" ht="12.75" customHeight="1" x14ac:dyDescent="0.2">
      <c r="B950" s="19"/>
      <c r="C950" s="19"/>
      <c r="D950" s="24"/>
      <c r="E950" s="24"/>
      <c r="F950" s="25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2:28" ht="12.75" customHeight="1" x14ac:dyDescent="0.2">
      <c r="B951" s="19"/>
      <c r="C951" s="19"/>
      <c r="D951" s="24"/>
      <c r="E951" s="24"/>
      <c r="F951" s="25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2:28" ht="12.75" customHeight="1" x14ac:dyDescent="0.2">
      <c r="B952" s="19"/>
      <c r="C952" s="19"/>
      <c r="D952" s="24"/>
      <c r="E952" s="24"/>
      <c r="F952" s="25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2:28" ht="12.75" customHeight="1" x14ac:dyDescent="0.2">
      <c r="B953" s="19"/>
      <c r="C953" s="19"/>
      <c r="D953" s="24"/>
      <c r="E953" s="24"/>
      <c r="F953" s="25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2:28" ht="12.75" customHeight="1" x14ac:dyDescent="0.2">
      <c r="B954" s="19"/>
      <c r="C954" s="19"/>
      <c r="D954" s="24"/>
      <c r="E954" s="24"/>
      <c r="F954" s="25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2:28" ht="12.75" customHeight="1" x14ac:dyDescent="0.2">
      <c r="B955" s="19"/>
      <c r="C955" s="19"/>
      <c r="D955" s="24"/>
      <c r="E955" s="24"/>
      <c r="F955" s="25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2:28" ht="12.75" customHeight="1" x14ac:dyDescent="0.2">
      <c r="B956" s="19"/>
      <c r="C956" s="19"/>
      <c r="D956" s="24"/>
      <c r="E956" s="24"/>
      <c r="F956" s="25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2:28" ht="12.75" customHeight="1" x14ac:dyDescent="0.2">
      <c r="B957" s="19"/>
      <c r="C957" s="19"/>
      <c r="D957" s="24"/>
      <c r="E957" s="24"/>
      <c r="F957" s="25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2:28" ht="12.75" customHeight="1" x14ac:dyDescent="0.2">
      <c r="B958" s="19"/>
      <c r="C958" s="19"/>
      <c r="D958" s="24"/>
      <c r="E958" s="24"/>
      <c r="F958" s="25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2:28" ht="12.75" customHeight="1" x14ac:dyDescent="0.2">
      <c r="B959" s="19"/>
      <c r="C959" s="19"/>
      <c r="D959" s="24"/>
      <c r="E959" s="24"/>
      <c r="F959" s="25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2:28" ht="12.75" customHeight="1" x14ac:dyDescent="0.2">
      <c r="B960" s="19"/>
      <c r="C960" s="19"/>
      <c r="D960" s="24"/>
      <c r="E960" s="24"/>
      <c r="F960" s="25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2:28" ht="12.75" customHeight="1" x14ac:dyDescent="0.2">
      <c r="B961" s="19"/>
      <c r="C961" s="19"/>
      <c r="D961" s="24"/>
      <c r="E961" s="24"/>
      <c r="F961" s="25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2:28" ht="12.75" customHeight="1" x14ac:dyDescent="0.2">
      <c r="B962" s="19"/>
      <c r="C962" s="19"/>
      <c r="D962" s="24"/>
      <c r="E962" s="24"/>
      <c r="F962" s="25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2:28" ht="12.75" customHeight="1" x14ac:dyDescent="0.2">
      <c r="B963" s="19"/>
      <c r="C963" s="19"/>
      <c r="D963" s="24"/>
      <c r="E963" s="24"/>
      <c r="F963" s="25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2:28" ht="12.75" customHeight="1" x14ac:dyDescent="0.2">
      <c r="B964" s="19"/>
      <c r="C964" s="19"/>
      <c r="D964" s="24"/>
      <c r="E964" s="24"/>
      <c r="F964" s="25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2:28" ht="12.75" customHeight="1" x14ac:dyDescent="0.2">
      <c r="B965" s="19"/>
      <c r="C965" s="19"/>
      <c r="D965" s="24"/>
      <c r="E965" s="24"/>
      <c r="F965" s="25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2:28" ht="12.75" customHeight="1" x14ac:dyDescent="0.2">
      <c r="B966" s="19"/>
      <c r="C966" s="19"/>
      <c r="D966" s="24"/>
      <c r="E966" s="24"/>
      <c r="F966" s="25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2:28" ht="12.75" customHeight="1" x14ac:dyDescent="0.2">
      <c r="B967" s="19"/>
      <c r="C967" s="19"/>
      <c r="D967" s="24"/>
      <c r="E967" s="24"/>
      <c r="F967" s="25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2:28" ht="12.75" customHeight="1" x14ac:dyDescent="0.2">
      <c r="B968" s="19"/>
      <c r="C968" s="19"/>
      <c r="D968" s="24"/>
      <c r="E968" s="24"/>
      <c r="F968" s="25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2:28" ht="12.75" customHeight="1" x14ac:dyDescent="0.2">
      <c r="B969" s="19"/>
      <c r="C969" s="19"/>
      <c r="D969" s="24"/>
      <c r="E969" s="24"/>
      <c r="F969" s="25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2:28" ht="12.75" customHeight="1" x14ac:dyDescent="0.2">
      <c r="B970" s="19"/>
      <c r="C970" s="19"/>
      <c r="D970" s="24"/>
      <c r="E970" s="24"/>
      <c r="F970" s="25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2:28" ht="12.75" customHeight="1" x14ac:dyDescent="0.2">
      <c r="B971" s="19"/>
      <c r="C971" s="19"/>
      <c r="D971" s="24"/>
      <c r="E971" s="24"/>
      <c r="F971" s="25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2:28" ht="12.75" customHeight="1" x14ac:dyDescent="0.2">
      <c r="B972" s="19"/>
      <c r="C972" s="19"/>
      <c r="D972" s="24"/>
      <c r="E972" s="24"/>
      <c r="F972" s="25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2:28" ht="12.75" customHeight="1" x14ac:dyDescent="0.2">
      <c r="B973" s="19"/>
      <c r="C973" s="19"/>
      <c r="D973" s="24"/>
      <c r="E973" s="24"/>
      <c r="F973" s="25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2:28" ht="12.75" customHeight="1" x14ac:dyDescent="0.2">
      <c r="B974" s="19"/>
      <c r="C974" s="19"/>
      <c r="D974" s="24"/>
      <c r="E974" s="24"/>
      <c r="F974" s="25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2:28" ht="12.75" customHeight="1" x14ac:dyDescent="0.2">
      <c r="B975" s="19"/>
      <c r="C975" s="19"/>
      <c r="D975" s="24"/>
      <c r="E975" s="24"/>
      <c r="F975" s="25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2:28" ht="12.75" customHeight="1" x14ac:dyDescent="0.2">
      <c r="B976" s="19"/>
      <c r="C976" s="19"/>
      <c r="D976" s="24"/>
      <c r="E976" s="24"/>
      <c r="F976" s="25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2:28" ht="12.75" customHeight="1" x14ac:dyDescent="0.2">
      <c r="B977" s="19"/>
      <c r="C977" s="19"/>
      <c r="D977" s="24"/>
      <c r="E977" s="24"/>
      <c r="F977" s="25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2:28" ht="12.75" customHeight="1" x14ac:dyDescent="0.2">
      <c r="B978" s="19"/>
      <c r="C978" s="19"/>
      <c r="D978" s="24"/>
      <c r="E978" s="24"/>
      <c r="F978" s="25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2:28" ht="12.75" customHeight="1" x14ac:dyDescent="0.2">
      <c r="B979" s="19"/>
      <c r="C979" s="19"/>
      <c r="D979" s="24"/>
      <c r="E979" s="24"/>
      <c r="F979" s="25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2:28" ht="12.75" customHeight="1" x14ac:dyDescent="0.2">
      <c r="B980" s="19"/>
      <c r="C980" s="19"/>
      <c r="D980" s="24"/>
      <c r="E980" s="24"/>
      <c r="F980" s="25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2:28" ht="12.75" customHeight="1" x14ac:dyDescent="0.2">
      <c r="B981" s="19"/>
      <c r="C981" s="19"/>
      <c r="D981" s="24"/>
      <c r="E981" s="24"/>
      <c r="F981" s="25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2:28" ht="12.75" customHeight="1" x14ac:dyDescent="0.2">
      <c r="B982" s="19"/>
      <c r="C982" s="19"/>
      <c r="D982" s="24"/>
      <c r="E982" s="24"/>
      <c r="F982" s="25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2:28" ht="12.75" customHeight="1" x14ac:dyDescent="0.2">
      <c r="B983" s="19"/>
      <c r="C983" s="19"/>
      <c r="D983" s="24"/>
      <c r="E983" s="24"/>
      <c r="F983" s="25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2:28" ht="12.75" customHeight="1" x14ac:dyDescent="0.2">
      <c r="B984" s="19"/>
      <c r="C984" s="19"/>
      <c r="D984" s="24"/>
      <c r="E984" s="24"/>
      <c r="F984" s="25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2:28" ht="12.75" customHeight="1" x14ac:dyDescent="0.2">
      <c r="B985" s="19"/>
      <c r="C985" s="19"/>
      <c r="D985" s="24"/>
      <c r="E985" s="24"/>
      <c r="F985" s="25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2:28" ht="12.75" customHeight="1" x14ac:dyDescent="0.2">
      <c r="B986" s="19"/>
      <c r="C986" s="19"/>
      <c r="D986" s="24"/>
      <c r="E986" s="24"/>
      <c r="F986" s="25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2:28" ht="12.75" customHeight="1" x14ac:dyDescent="0.2">
      <c r="B987" s="19"/>
      <c r="C987" s="19"/>
      <c r="D987" s="24"/>
      <c r="E987" s="24"/>
      <c r="F987" s="25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2:28" ht="12.75" customHeight="1" x14ac:dyDescent="0.2">
      <c r="B988" s="19"/>
      <c r="C988" s="19"/>
      <c r="D988" s="24"/>
      <c r="E988" s="24"/>
      <c r="F988" s="25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2:28" ht="12.75" customHeight="1" x14ac:dyDescent="0.2">
      <c r="B989" s="19"/>
      <c r="C989" s="19"/>
      <c r="D989" s="24"/>
      <c r="E989" s="24"/>
      <c r="F989" s="25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2:28" ht="12.75" customHeight="1" x14ac:dyDescent="0.2">
      <c r="B990" s="19"/>
      <c r="C990" s="19"/>
      <c r="D990" s="24"/>
      <c r="E990" s="24"/>
      <c r="F990" s="25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2:28" ht="12.75" customHeight="1" x14ac:dyDescent="0.2">
      <c r="B991" s="19"/>
      <c r="C991" s="19"/>
      <c r="D991" s="24"/>
      <c r="E991" s="24"/>
      <c r="F991" s="25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2:28" ht="12.75" customHeight="1" x14ac:dyDescent="0.2">
      <c r="B992" s="19"/>
      <c r="C992" s="19"/>
      <c r="D992" s="24"/>
      <c r="E992" s="24"/>
      <c r="F992" s="25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2:28" ht="12.75" customHeight="1" x14ac:dyDescent="0.2">
      <c r="B993" s="19"/>
      <c r="C993" s="19"/>
      <c r="D993" s="24"/>
      <c r="E993" s="24"/>
      <c r="F993" s="25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2:28" ht="12.75" customHeight="1" x14ac:dyDescent="0.2">
      <c r="B994" s="19"/>
      <c r="C994" s="19"/>
      <c r="D994" s="24"/>
      <c r="E994" s="24"/>
      <c r="F994" s="25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2:28" ht="12.75" customHeight="1" x14ac:dyDescent="0.2">
      <c r="B995" s="19"/>
      <c r="C995" s="19"/>
      <c r="D995" s="24"/>
      <c r="E995" s="24"/>
      <c r="F995" s="25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spans="2:28" ht="12.75" customHeight="1" x14ac:dyDescent="0.2">
      <c r="B996" s="19"/>
      <c r="C996" s="19"/>
      <c r="D996" s="24"/>
      <c r="E996" s="24"/>
      <c r="F996" s="25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spans="2:28" ht="12.75" customHeight="1" x14ac:dyDescent="0.2">
      <c r="B997" s="19"/>
      <c r="C997" s="19"/>
      <c r="D997" s="24"/>
      <c r="E997" s="24"/>
      <c r="F997" s="25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spans="2:28" ht="12.75" customHeight="1" x14ac:dyDescent="0.2">
      <c r="B998" s="19"/>
      <c r="C998" s="19"/>
      <c r="D998" s="24"/>
      <c r="E998" s="24"/>
      <c r="F998" s="25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spans="2:28" ht="15" customHeight="1" x14ac:dyDescent="0.2">
      <c r="B999" s="19"/>
      <c r="C999" s="19"/>
      <c r="D999" s="24"/>
      <c r="E999" s="24"/>
      <c r="L999" s="19"/>
    </row>
    <row r="1000" spans="2:28" ht="15" customHeight="1" x14ac:dyDescent="0.2">
      <c r="B1000" s="19"/>
      <c r="C1000" s="19"/>
      <c r="D1000" s="24"/>
      <c r="E1000" s="24"/>
      <c r="L1000" s="19"/>
    </row>
    <row r="1001" spans="2:28" ht="15" customHeight="1" x14ac:dyDescent="0.2">
      <c r="B1001" s="19"/>
      <c r="C1001" s="19"/>
      <c r="D1001" s="24"/>
    </row>
    <row r="1002" spans="2:28" ht="15" customHeight="1" x14ac:dyDescent="0.2">
      <c r="B1002" s="19"/>
      <c r="C1002" s="19"/>
      <c r="D1002" s="24"/>
    </row>
    <row r="1003" spans="2:28" ht="15" customHeight="1" x14ac:dyDescent="0.2">
      <c r="C1003" s="19"/>
      <c r="D1003" s="24"/>
    </row>
  </sheetData>
  <mergeCells count="11">
    <mergeCell ref="B2:D3"/>
    <mergeCell ref="G44:I44"/>
    <mergeCell ref="B5:C5"/>
    <mergeCell ref="B10:C10"/>
    <mergeCell ref="G42:I42"/>
    <mergeCell ref="G37:I37"/>
    <mergeCell ref="G41:I41"/>
    <mergeCell ref="G32:I32"/>
    <mergeCell ref="G33:I33"/>
    <mergeCell ref="G34:I34"/>
    <mergeCell ref="G35:I3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1179"/>
  <sheetViews>
    <sheetView showGridLines="0" view="pageBreakPreview" zoomScale="99" zoomScaleNormal="100" zoomScaleSheetLayoutView="98" workbookViewId="0">
      <selection activeCell="F28" activeCellId="1" sqref="D19 F28"/>
    </sheetView>
  </sheetViews>
  <sheetFormatPr baseColWidth="10" defaultColWidth="14.42578125" defaultRowHeight="15" customHeight="1" x14ac:dyDescent="0.2"/>
  <cols>
    <col min="1" max="1" width="15.140625" customWidth="1"/>
    <col min="2" max="2" width="19.7109375" customWidth="1"/>
    <col min="3" max="3" width="17.28515625" bestFit="1" customWidth="1"/>
    <col min="4" max="4" width="15.7109375" customWidth="1"/>
    <col min="5" max="5" width="12.85546875" customWidth="1"/>
    <col min="6" max="6" width="15.5703125" bestFit="1" customWidth="1"/>
    <col min="7" max="8" width="11.5703125" bestFit="1" customWidth="1"/>
    <col min="9" max="9" width="13.42578125" customWidth="1"/>
    <col min="10" max="10" width="14.28515625" customWidth="1"/>
    <col min="11" max="11" width="13" bestFit="1" customWidth="1"/>
    <col min="12" max="12" width="14" bestFit="1" customWidth="1"/>
    <col min="13" max="13" width="13" customWidth="1"/>
    <col min="14" max="14" width="12.85546875" bestFit="1" customWidth="1"/>
    <col min="15" max="16" width="14.28515625" bestFit="1" customWidth="1"/>
    <col min="17" max="17" width="14.42578125" customWidth="1"/>
    <col min="18" max="18" width="11" customWidth="1"/>
    <col min="19" max="19" width="12.140625" customWidth="1"/>
    <col min="20" max="20" width="10.85546875" customWidth="1"/>
    <col min="21" max="21" width="12.42578125" customWidth="1"/>
    <col min="22" max="22" width="12.85546875" customWidth="1"/>
    <col min="23" max="23" width="14.7109375" bestFit="1" customWidth="1"/>
    <col min="24" max="24" width="11.28515625" customWidth="1"/>
    <col min="25" max="25" width="10.42578125" customWidth="1"/>
    <col min="26" max="26" width="12.5703125" customWidth="1"/>
    <col min="27" max="27" width="11.28515625" customWidth="1"/>
    <col min="29" max="29" width="12" customWidth="1"/>
    <col min="30" max="30" width="11.5703125" bestFit="1" customWidth="1"/>
    <col min="32" max="32" width="0" hidden="1" customWidth="1"/>
    <col min="33" max="33" width="18" bestFit="1" customWidth="1"/>
    <col min="34" max="34" width="1.42578125" customWidth="1"/>
  </cols>
  <sheetData>
    <row r="1" spans="1:42" ht="12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42" ht="12.75" x14ac:dyDescent="0.2">
      <c r="A2" s="436" t="s">
        <v>0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</row>
    <row r="3" spans="1:42" ht="12.75" x14ac:dyDescent="0.2">
      <c r="A3" s="173" t="s">
        <v>876</v>
      </c>
    </row>
    <row r="4" spans="1:42" ht="63" customHeight="1" x14ac:dyDescent="0.2">
      <c r="A4" s="239" t="s">
        <v>107</v>
      </c>
      <c r="B4" s="239" t="s">
        <v>167</v>
      </c>
      <c r="C4" s="239" t="s">
        <v>109</v>
      </c>
      <c r="D4" s="239" t="s">
        <v>110</v>
      </c>
      <c r="E4" s="239" t="s">
        <v>156</v>
      </c>
      <c r="F4" s="239" t="s">
        <v>874</v>
      </c>
      <c r="G4" s="239" t="s">
        <v>112</v>
      </c>
      <c r="H4" s="239" t="s">
        <v>146</v>
      </c>
      <c r="I4" s="239" t="s">
        <v>43</v>
      </c>
      <c r="J4" s="239" t="s">
        <v>114</v>
      </c>
      <c r="K4" s="239" t="s">
        <v>115</v>
      </c>
      <c r="L4" s="239" t="s">
        <v>293</v>
      </c>
      <c r="M4" s="239" t="s">
        <v>117</v>
      </c>
      <c r="N4" s="239" t="s">
        <v>118</v>
      </c>
      <c r="O4" s="239" t="s">
        <v>119</v>
      </c>
      <c r="P4" s="239" t="s">
        <v>120</v>
      </c>
      <c r="Q4" s="239" t="s">
        <v>121</v>
      </c>
      <c r="R4" s="239" t="s">
        <v>122</v>
      </c>
      <c r="S4" s="239" t="s">
        <v>147</v>
      </c>
      <c r="T4" s="239" t="s">
        <v>169</v>
      </c>
      <c r="U4" s="239" t="s">
        <v>124</v>
      </c>
      <c r="V4" s="239" t="s">
        <v>125</v>
      </c>
      <c r="W4" s="239" t="s">
        <v>126</v>
      </c>
      <c r="X4" s="239" t="s">
        <v>127</v>
      </c>
      <c r="Y4" s="239" t="s">
        <v>128</v>
      </c>
      <c r="Z4" s="239" t="s">
        <v>129</v>
      </c>
      <c r="AA4" s="239" t="s">
        <v>165</v>
      </c>
      <c r="AB4" s="239" t="s">
        <v>131</v>
      </c>
      <c r="AC4" s="239" t="s">
        <v>132</v>
      </c>
      <c r="AD4" s="239" t="s">
        <v>133</v>
      </c>
      <c r="AE4" s="239" t="s">
        <v>134</v>
      </c>
      <c r="AF4" s="239" t="s">
        <v>135</v>
      </c>
      <c r="AG4" s="239" t="s">
        <v>843</v>
      </c>
      <c r="AH4" t="s">
        <v>844</v>
      </c>
      <c r="AI4" t="s">
        <v>170</v>
      </c>
      <c r="AJ4" t="s">
        <v>845</v>
      </c>
      <c r="AK4" t="s">
        <v>846</v>
      </c>
      <c r="AL4" t="s">
        <v>847</v>
      </c>
      <c r="AM4" t="s">
        <v>848</v>
      </c>
      <c r="AN4" t="s">
        <v>849</v>
      </c>
      <c r="AO4" t="s">
        <v>850</v>
      </c>
      <c r="AP4" t="s">
        <v>851</v>
      </c>
    </row>
    <row r="5" spans="1:42" x14ac:dyDescent="0.25">
      <c r="A5" s="113">
        <v>45200</v>
      </c>
      <c r="B5" s="327" t="s">
        <v>763</v>
      </c>
      <c r="C5" s="112">
        <v>88</v>
      </c>
      <c r="D5" s="254">
        <v>59120.08</v>
      </c>
      <c r="E5" s="115">
        <v>0</v>
      </c>
      <c r="F5" s="166">
        <v>7.9035529999999996</v>
      </c>
      <c r="G5" s="167">
        <v>467258.68564424</v>
      </c>
      <c r="H5" s="167">
        <v>0</v>
      </c>
      <c r="I5" s="167">
        <v>0</v>
      </c>
      <c r="J5" s="167">
        <v>467258.68564424</v>
      </c>
      <c r="K5" s="167">
        <v>467258.68564424</v>
      </c>
      <c r="L5" s="167">
        <v>0</v>
      </c>
      <c r="M5" s="167">
        <v>465450.32</v>
      </c>
      <c r="N5" s="117">
        <v>45195</v>
      </c>
      <c r="O5" s="353" t="s">
        <v>154</v>
      </c>
      <c r="P5" s="325" t="s">
        <v>875</v>
      </c>
      <c r="Q5" s="120">
        <v>11.83</v>
      </c>
      <c r="R5" s="167">
        <v>0.98583333333333334</v>
      </c>
      <c r="S5" s="167">
        <v>4555</v>
      </c>
      <c r="T5" s="167">
        <v>3438.07</v>
      </c>
      <c r="U5" s="169">
        <v>7993.07</v>
      </c>
      <c r="V5" s="167" t="s">
        <v>136</v>
      </c>
      <c r="W5" s="170">
        <v>0</v>
      </c>
      <c r="X5" s="170" t="s">
        <v>155</v>
      </c>
      <c r="Y5" s="170" t="s">
        <v>155</v>
      </c>
      <c r="Z5" s="167">
        <v>316.33999999999997</v>
      </c>
      <c r="AA5" s="167">
        <v>8309.41</v>
      </c>
      <c r="AB5" s="117">
        <v>47514</v>
      </c>
      <c r="AC5" s="112">
        <v>0</v>
      </c>
      <c r="AD5" s="167">
        <v>504995.38</v>
      </c>
      <c r="AE5" s="120">
        <v>10.18</v>
      </c>
      <c r="AF5" s="112"/>
      <c r="AG5" s="171">
        <v>3000000209608</v>
      </c>
      <c r="AH5">
        <v>2</v>
      </c>
      <c r="AI5">
        <v>0.3</v>
      </c>
      <c r="AJ5">
        <v>0</v>
      </c>
      <c r="AK5">
        <v>12</v>
      </c>
      <c r="AL5">
        <v>3</v>
      </c>
      <c r="AM5">
        <v>3</v>
      </c>
      <c r="AN5">
        <v>-363.77028910000081</v>
      </c>
      <c r="AO5">
        <v>965.3</v>
      </c>
      <c r="AP5">
        <v>7629.2997108999989</v>
      </c>
    </row>
    <row r="6" spans="1:42" ht="12.75" x14ac:dyDescent="0.2">
      <c r="A6" s="173"/>
      <c r="D6" s="371">
        <f>SUM(D5)</f>
        <v>59120.08</v>
      </c>
      <c r="M6" s="371">
        <f>SUM(M5)</f>
        <v>465450.32</v>
      </c>
    </row>
    <row r="7" spans="1:42" ht="12.75" x14ac:dyDescent="0.2">
      <c r="A7" s="173"/>
    </row>
    <row r="8" spans="1:42" ht="12.75" x14ac:dyDescent="0.2">
      <c r="A8" s="173" t="s">
        <v>864</v>
      </c>
    </row>
    <row r="9" spans="1:42" ht="61.5" customHeight="1" x14ac:dyDescent="0.2">
      <c r="A9" s="239" t="s">
        <v>107</v>
      </c>
      <c r="B9" s="239" t="s">
        <v>167</v>
      </c>
      <c r="C9" s="239" t="s">
        <v>109</v>
      </c>
      <c r="D9" s="239" t="s">
        <v>110</v>
      </c>
      <c r="E9" s="239" t="s">
        <v>156</v>
      </c>
      <c r="F9" s="239" t="s">
        <v>861</v>
      </c>
      <c r="G9" s="239" t="s">
        <v>112</v>
      </c>
      <c r="H9" s="239" t="s">
        <v>146</v>
      </c>
      <c r="I9" s="239" t="s">
        <v>43</v>
      </c>
      <c r="J9" s="239" t="s">
        <v>114</v>
      </c>
      <c r="K9" s="239" t="s">
        <v>115</v>
      </c>
      <c r="L9" s="239" t="s">
        <v>293</v>
      </c>
      <c r="M9" s="239" t="s">
        <v>117</v>
      </c>
      <c r="N9" s="239" t="s">
        <v>118</v>
      </c>
      <c r="O9" s="239" t="s">
        <v>119</v>
      </c>
      <c r="P9" s="239" t="s">
        <v>120</v>
      </c>
      <c r="Q9" s="239" t="s">
        <v>121</v>
      </c>
      <c r="R9" s="239" t="s">
        <v>122</v>
      </c>
      <c r="S9" s="239" t="s">
        <v>147</v>
      </c>
      <c r="T9" s="239" t="s">
        <v>169</v>
      </c>
      <c r="U9" s="239" t="s">
        <v>124</v>
      </c>
      <c r="V9" s="239" t="s">
        <v>125</v>
      </c>
      <c r="W9" s="239" t="s">
        <v>126</v>
      </c>
      <c r="X9" s="239" t="s">
        <v>127</v>
      </c>
      <c r="Y9" s="239" t="s">
        <v>128</v>
      </c>
      <c r="Z9" s="239" t="s">
        <v>129</v>
      </c>
      <c r="AA9" s="239" t="s">
        <v>165</v>
      </c>
      <c r="AB9" s="239" t="s">
        <v>131</v>
      </c>
      <c r="AC9" s="239" t="s">
        <v>132</v>
      </c>
      <c r="AD9" s="239" t="s">
        <v>133</v>
      </c>
      <c r="AE9" s="239" t="s">
        <v>134</v>
      </c>
      <c r="AF9" s="239" t="s">
        <v>135</v>
      </c>
      <c r="AG9" s="239" t="s">
        <v>843</v>
      </c>
      <c r="AH9" t="s">
        <v>844</v>
      </c>
      <c r="AI9" t="s">
        <v>170</v>
      </c>
      <c r="AJ9" t="s">
        <v>845</v>
      </c>
      <c r="AK9" t="s">
        <v>846</v>
      </c>
      <c r="AL9" t="s">
        <v>847</v>
      </c>
      <c r="AM9" t="s">
        <v>848</v>
      </c>
      <c r="AN9" t="s">
        <v>849</v>
      </c>
      <c r="AO9" t="s">
        <v>850</v>
      </c>
      <c r="AP9" t="s">
        <v>851</v>
      </c>
    </row>
    <row r="10" spans="1:42" x14ac:dyDescent="0.25">
      <c r="A10" s="113">
        <v>45108</v>
      </c>
      <c r="B10" s="327">
        <v>17917</v>
      </c>
      <c r="C10" s="112">
        <v>91</v>
      </c>
      <c r="D10" s="254">
        <v>41700.93</v>
      </c>
      <c r="E10" s="115">
        <v>0</v>
      </c>
      <c r="F10" s="166">
        <v>7.7907219999999997</v>
      </c>
      <c r="G10" s="167">
        <v>324852.30617226003</v>
      </c>
      <c r="H10" s="167">
        <v>0</v>
      </c>
      <c r="I10" s="167">
        <v>0</v>
      </c>
      <c r="J10" s="167">
        <v>324852.30617226003</v>
      </c>
      <c r="K10" s="167">
        <v>324852.30617226003</v>
      </c>
      <c r="L10" s="167">
        <v>0</v>
      </c>
      <c r="M10" s="167">
        <v>323858.74</v>
      </c>
      <c r="N10" s="117">
        <v>45128</v>
      </c>
      <c r="O10" s="353" t="s">
        <v>138</v>
      </c>
      <c r="P10" s="325" t="s">
        <v>862</v>
      </c>
      <c r="Q10" s="120">
        <v>11.9</v>
      </c>
      <c r="R10" s="167">
        <v>0.9916666666666667</v>
      </c>
      <c r="S10" s="167">
        <v>3211.6</v>
      </c>
      <c r="T10" s="167">
        <v>3976.1</v>
      </c>
      <c r="U10" s="169">
        <v>7187.7</v>
      </c>
      <c r="V10" s="167" t="s">
        <v>136</v>
      </c>
      <c r="W10" s="170">
        <v>0</v>
      </c>
      <c r="X10" s="170" t="s">
        <v>155</v>
      </c>
      <c r="Y10" s="170" t="s">
        <v>155</v>
      </c>
      <c r="Z10" s="167">
        <v>220.11</v>
      </c>
      <c r="AA10" s="167">
        <v>7407.8099999999995</v>
      </c>
      <c r="AB10" s="117">
        <v>46965</v>
      </c>
      <c r="AC10" s="112">
        <v>0</v>
      </c>
      <c r="AD10" s="167">
        <v>255111</v>
      </c>
      <c r="AE10" s="120">
        <v>10.5</v>
      </c>
      <c r="AF10" s="112"/>
      <c r="AG10" s="171">
        <v>3000000209387</v>
      </c>
      <c r="AH10">
        <v>2</v>
      </c>
      <c r="AI10">
        <v>0.3</v>
      </c>
      <c r="AJ10">
        <v>0</v>
      </c>
      <c r="AK10">
        <v>12</v>
      </c>
      <c r="AL10">
        <v>3</v>
      </c>
      <c r="AM10">
        <v>3</v>
      </c>
      <c r="AN10">
        <v>-1543.5556326599999</v>
      </c>
      <c r="AO10">
        <v>724.47</v>
      </c>
      <c r="AP10">
        <v>5644.1443673399999</v>
      </c>
    </row>
    <row r="11" spans="1:42" x14ac:dyDescent="0.25">
      <c r="A11" s="113">
        <v>45108</v>
      </c>
      <c r="B11" s="327">
        <v>24232</v>
      </c>
      <c r="C11" s="112">
        <v>52</v>
      </c>
      <c r="D11" s="254">
        <v>36874.15</v>
      </c>
      <c r="E11" s="115">
        <v>0</v>
      </c>
      <c r="F11" s="166">
        <v>7.7907219999999997</v>
      </c>
      <c r="G11" s="167">
        <v>287239.24570680002</v>
      </c>
      <c r="H11" s="167">
        <v>0</v>
      </c>
      <c r="I11" s="167">
        <v>0</v>
      </c>
      <c r="J11" s="167">
        <v>287239.24570680002</v>
      </c>
      <c r="K11" s="167">
        <v>287239.24570680002</v>
      </c>
      <c r="L11" s="167">
        <v>0</v>
      </c>
      <c r="M11" s="167">
        <v>286360.71999999997</v>
      </c>
      <c r="N11" s="117">
        <v>45128</v>
      </c>
      <c r="O11" s="353" t="s">
        <v>138</v>
      </c>
      <c r="P11" s="325" t="s">
        <v>863</v>
      </c>
      <c r="Q11" s="120">
        <v>11.9</v>
      </c>
      <c r="R11" s="167">
        <v>0.9916666666666667</v>
      </c>
      <c r="S11" s="167">
        <v>2839.74</v>
      </c>
      <c r="T11" s="167">
        <v>4341.4399999999996</v>
      </c>
      <c r="U11" s="169">
        <v>7181.1799999999994</v>
      </c>
      <c r="V11" s="167" t="s">
        <v>136</v>
      </c>
      <c r="W11" s="170">
        <v>0</v>
      </c>
      <c r="X11" s="170" t="s">
        <v>155</v>
      </c>
      <c r="Y11" s="170" t="s">
        <v>155</v>
      </c>
      <c r="Z11" s="167">
        <v>194.62</v>
      </c>
      <c r="AA11" s="167">
        <v>7375.7999999999993</v>
      </c>
      <c r="AB11" s="117">
        <v>46691</v>
      </c>
      <c r="AC11" s="112">
        <v>0</v>
      </c>
      <c r="AD11" s="167">
        <v>356179</v>
      </c>
      <c r="AE11" s="120">
        <v>9.7100000000000009</v>
      </c>
      <c r="AF11" s="112"/>
      <c r="AG11" s="171">
        <v>3000000209380</v>
      </c>
      <c r="AH11">
        <v>2</v>
      </c>
      <c r="AI11">
        <v>0.3</v>
      </c>
      <c r="AJ11">
        <v>0</v>
      </c>
      <c r="AK11">
        <v>12</v>
      </c>
      <c r="AL11">
        <v>3</v>
      </c>
      <c r="AM11">
        <v>3</v>
      </c>
      <c r="AN11">
        <v>-204.9779851000003</v>
      </c>
      <c r="AO11">
        <v>895.44999999999993</v>
      </c>
      <c r="AP11">
        <v>6976.2020148999991</v>
      </c>
    </row>
    <row r="12" spans="1:42" ht="12.75" x14ac:dyDescent="0.2">
      <c r="A12" s="173"/>
      <c r="D12" s="371">
        <f>SUM(D10:D11)</f>
        <v>78575.08</v>
      </c>
      <c r="M12" s="371">
        <f>SUM(M10:M11)</f>
        <v>610219.46</v>
      </c>
    </row>
    <row r="13" spans="1:42" ht="12.75" x14ac:dyDescent="0.2">
      <c r="A13" s="173"/>
    </row>
    <row r="14" spans="1:42" ht="12.75" x14ac:dyDescent="0.2">
      <c r="A14" s="173" t="s">
        <v>859</v>
      </c>
    </row>
    <row r="15" spans="1:42" ht="72" x14ac:dyDescent="0.2">
      <c r="A15" s="239" t="s">
        <v>107</v>
      </c>
      <c r="B15" s="239" t="s">
        <v>167</v>
      </c>
      <c r="C15" s="239" t="s">
        <v>109</v>
      </c>
      <c r="D15" s="239" t="s">
        <v>110</v>
      </c>
      <c r="E15" s="239" t="s">
        <v>156</v>
      </c>
      <c r="F15" s="239" t="s">
        <v>858</v>
      </c>
      <c r="G15" s="239" t="s">
        <v>112</v>
      </c>
      <c r="H15" s="239" t="s">
        <v>146</v>
      </c>
      <c r="I15" s="239" t="s">
        <v>43</v>
      </c>
      <c r="J15" s="239" t="s">
        <v>114</v>
      </c>
      <c r="K15" s="239" t="s">
        <v>115</v>
      </c>
      <c r="L15" s="239" t="s">
        <v>293</v>
      </c>
      <c r="M15" s="239" t="s">
        <v>117</v>
      </c>
      <c r="N15" s="239" t="s">
        <v>118</v>
      </c>
      <c r="O15" s="239" t="s">
        <v>119</v>
      </c>
      <c r="P15" s="239" t="s">
        <v>120</v>
      </c>
      <c r="Q15" s="239" t="s">
        <v>121</v>
      </c>
      <c r="R15" s="239" t="s">
        <v>122</v>
      </c>
      <c r="S15" s="239" t="s">
        <v>147</v>
      </c>
      <c r="T15" s="239" t="s">
        <v>169</v>
      </c>
      <c r="U15" s="239" t="s">
        <v>124</v>
      </c>
      <c r="V15" s="239" t="s">
        <v>125</v>
      </c>
      <c r="W15" s="239" t="s">
        <v>126</v>
      </c>
      <c r="X15" s="239" t="s">
        <v>127</v>
      </c>
      <c r="Y15" s="239" t="s">
        <v>128</v>
      </c>
      <c r="Z15" s="239" t="s">
        <v>129</v>
      </c>
      <c r="AA15" s="239" t="s">
        <v>165</v>
      </c>
      <c r="AB15" s="239" t="s">
        <v>131</v>
      </c>
      <c r="AC15" s="239" t="s">
        <v>132</v>
      </c>
      <c r="AD15" s="239" t="s">
        <v>133</v>
      </c>
      <c r="AE15" s="239" t="s">
        <v>134</v>
      </c>
      <c r="AF15" s="239" t="s">
        <v>135</v>
      </c>
      <c r="AG15" s="239" t="s">
        <v>843</v>
      </c>
      <c r="AH15" t="s">
        <v>844</v>
      </c>
      <c r="AI15" t="s">
        <v>170</v>
      </c>
      <c r="AJ15" t="s">
        <v>845</v>
      </c>
      <c r="AK15" t="s">
        <v>846</v>
      </c>
      <c r="AL15" t="s">
        <v>847</v>
      </c>
      <c r="AM15" t="s">
        <v>848</v>
      </c>
      <c r="AN15" t="s">
        <v>849</v>
      </c>
      <c r="AO15" t="s">
        <v>850</v>
      </c>
      <c r="AP15" t="s">
        <v>851</v>
      </c>
    </row>
    <row r="16" spans="1:42" x14ac:dyDescent="0.25">
      <c r="A16" s="113">
        <v>45047</v>
      </c>
      <c r="B16" s="327" t="s">
        <v>710</v>
      </c>
      <c r="C16" s="112">
        <v>87</v>
      </c>
      <c r="D16" s="254">
        <v>59380.54</v>
      </c>
      <c r="E16" s="115">
        <v>0</v>
      </c>
      <c r="F16" s="166">
        <v>7.7807760000000004</v>
      </c>
      <c r="G16" s="167">
        <f t="shared" ref="G16" si="0">D16*F16</f>
        <v>462026.68049904006</v>
      </c>
      <c r="H16" s="167">
        <f t="shared" ref="H16" si="1">E16*F16</f>
        <v>0</v>
      </c>
      <c r="I16" s="167">
        <v>0</v>
      </c>
      <c r="J16" s="167">
        <f t="shared" ref="J16" si="2">G16+H16+I16</f>
        <v>462026.68049904006</v>
      </c>
      <c r="K16" s="167">
        <f t="shared" ref="K16" si="3">J16</f>
        <v>462026.68049904006</v>
      </c>
      <c r="L16" s="167">
        <v>0</v>
      </c>
      <c r="M16" s="167">
        <v>462150.61</v>
      </c>
      <c r="N16" s="117">
        <v>45058</v>
      </c>
      <c r="O16" s="353" t="s">
        <v>154</v>
      </c>
      <c r="P16" s="325" t="s">
        <v>860</v>
      </c>
      <c r="Q16" s="120">
        <v>11.9</v>
      </c>
      <c r="R16" s="167">
        <f t="shared" ref="R16" si="4">Q16/12</f>
        <v>0.9916666666666667</v>
      </c>
      <c r="S16" s="167">
        <v>4582.99</v>
      </c>
      <c r="T16" s="167">
        <v>2020.84</v>
      </c>
      <c r="U16" s="169">
        <f t="shared" ref="U16" si="5">S16+T16</f>
        <v>6603.83</v>
      </c>
      <c r="V16" s="167" t="s">
        <v>136</v>
      </c>
      <c r="W16" s="170">
        <v>0</v>
      </c>
      <c r="X16" s="170" t="s">
        <v>155</v>
      </c>
      <c r="Y16" s="170" t="s">
        <v>155</v>
      </c>
      <c r="Z16" s="167">
        <v>314.10000000000002</v>
      </c>
      <c r="AA16" s="167">
        <f>S16+T16+Z16</f>
        <v>6917.93</v>
      </c>
      <c r="AB16" s="117">
        <v>48730</v>
      </c>
      <c r="AC16" s="112">
        <v>0</v>
      </c>
      <c r="AD16" s="167">
        <v>425998.62</v>
      </c>
      <c r="AE16" s="120">
        <v>10.18</v>
      </c>
      <c r="AF16" s="112"/>
      <c r="AG16" s="171">
        <v>3000000209174</v>
      </c>
      <c r="AH16">
        <v>2</v>
      </c>
      <c r="AI16">
        <v>0.3</v>
      </c>
      <c r="AJ16">
        <v>0</v>
      </c>
      <c r="AK16">
        <v>12</v>
      </c>
      <c r="AL16">
        <v>3</v>
      </c>
      <c r="AM16">
        <v>3</v>
      </c>
      <c r="AN16">
        <f t="shared" ref="AN16" si="6">AP16-U16</f>
        <v>993.31968640000014</v>
      </c>
      <c r="AO16">
        <v>976.4</v>
      </c>
      <c r="AP16">
        <f>AO16*F16</f>
        <v>7597.1496864000001</v>
      </c>
    </row>
    <row r="17" spans="1:42" ht="12.75" x14ac:dyDescent="0.2">
      <c r="A17" s="173"/>
      <c r="D17" s="371">
        <f>SUM(D16)</f>
        <v>59380.54</v>
      </c>
      <c r="M17" s="371">
        <f>SUM(M16)</f>
        <v>462150.61</v>
      </c>
    </row>
    <row r="18" spans="1:42" ht="12.75" x14ac:dyDescent="0.2">
      <c r="A18" s="173"/>
    </row>
    <row r="19" spans="1:42" ht="12.75" x14ac:dyDescent="0.2">
      <c r="A19" s="173" t="s">
        <v>855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</row>
    <row r="20" spans="1:42" ht="72" x14ac:dyDescent="0.2">
      <c r="A20" s="239" t="s">
        <v>107</v>
      </c>
      <c r="B20" s="239" t="s">
        <v>167</v>
      </c>
      <c r="C20" s="239" t="s">
        <v>109</v>
      </c>
      <c r="D20" s="239" t="s">
        <v>110</v>
      </c>
      <c r="E20" s="239" t="s">
        <v>156</v>
      </c>
      <c r="F20" s="239" t="s">
        <v>854</v>
      </c>
      <c r="G20" s="239" t="s">
        <v>112</v>
      </c>
      <c r="H20" s="239" t="s">
        <v>146</v>
      </c>
      <c r="I20" s="239" t="s">
        <v>43</v>
      </c>
      <c r="J20" s="239" t="s">
        <v>114</v>
      </c>
      <c r="K20" s="239" t="s">
        <v>115</v>
      </c>
      <c r="L20" s="239" t="s">
        <v>293</v>
      </c>
      <c r="M20" s="239" t="s">
        <v>117</v>
      </c>
      <c r="N20" s="239" t="s">
        <v>118</v>
      </c>
      <c r="O20" s="239" t="s">
        <v>119</v>
      </c>
      <c r="P20" s="239" t="s">
        <v>120</v>
      </c>
      <c r="Q20" s="239" t="s">
        <v>121</v>
      </c>
      <c r="R20" s="239" t="s">
        <v>122</v>
      </c>
      <c r="S20" s="239" t="s">
        <v>147</v>
      </c>
      <c r="T20" s="239" t="s">
        <v>169</v>
      </c>
      <c r="U20" s="239" t="s">
        <v>124</v>
      </c>
      <c r="V20" s="239" t="s">
        <v>125</v>
      </c>
      <c r="W20" s="239" t="s">
        <v>126</v>
      </c>
      <c r="X20" s="239" t="s">
        <v>127</v>
      </c>
      <c r="Y20" s="239" t="s">
        <v>128</v>
      </c>
      <c r="Z20" s="239" t="s">
        <v>129</v>
      </c>
      <c r="AA20" s="239" t="s">
        <v>165</v>
      </c>
      <c r="AB20" s="239" t="s">
        <v>131</v>
      </c>
      <c r="AC20" s="239" t="s">
        <v>132</v>
      </c>
      <c r="AD20" s="239" t="s">
        <v>133</v>
      </c>
      <c r="AE20" s="239" t="s">
        <v>134</v>
      </c>
      <c r="AF20" s="239" t="s">
        <v>135</v>
      </c>
      <c r="AG20" s="239" t="s">
        <v>843</v>
      </c>
      <c r="AH20" t="s">
        <v>844</v>
      </c>
      <c r="AI20" t="s">
        <v>170</v>
      </c>
      <c r="AJ20" t="s">
        <v>845</v>
      </c>
      <c r="AK20" t="s">
        <v>846</v>
      </c>
      <c r="AL20" t="s">
        <v>847</v>
      </c>
      <c r="AM20" t="s">
        <v>848</v>
      </c>
      <c r="AN20" t="s">
        <v>849</v>
      </c>
      <c r="AO20" t="s">
        <v>850</v>
      </c>
      <c r="AP20" t="s">
        <v>851</v>
      </c>
    </row>
    <row r="21" spans="1:42" x14ac:dyDescent="0.25">
      <c r="A21" s="113">
        <v>45017</v>
      </c>
      <c r="B21" s="327" t="s">
        <v>726</v>
      </c>
      <c r="C21" s="112">
        <v>90</v>
      </c>
      <c r="D21" s="254">
        <v>66936.95</v>
      </c>
      <c r="E21" s="115">
        <v>590.72</v>
      </c>
      <c r="F21" s="166">
        <v>7.7828629999999999</v>
      </c>
      <c r="G21" s="167">
        <f t="shared" ref="G21" si="7">D21*F21</f>
        <v>520961.11148784996</v>
      </c>
      <c r="H21" s="167">
        <f t="shared" ref="H21" si="8">E21*F21</f>
        <v>4597.4928313600003</v>
      </c>
      <c r="I21" s="167">
        <v>0</v>
      </c>
      <c r="J21" s="167">
        <f t="shared" ref="J21" si="9">G21+H21+I21</f>
        <v>525558.60431920993</v>
      </c>
      <c r="K21" s="167">
        <f t="shared" ref="K21" si="10">J21</f>
        <v>525558.60431920993</v>
      </c>
      <c r="L21" s="167">
        <v>0</v>
      </c>
      <c r="M21" s="167">
        <v>515224.71</v>
      </c>
      <c r="N21" s="117">
        <v>45028</v>
      </c>
      <c r="O21" s="353" t="s">
        <v>154</v>
      </c>
      <c r="P21" s="325" t="s">
        <v>857</v>
      </c>
      <c r="Q21" s="120">
        <v>11.9</v>
      </c>
      <c r="R21" s="167">
        <f t="shared" ref="R21" si="11">Q21/12</f>
        <v>0.9916666666666667</v>
      </c>
      <c r="S21" s="167">
        <v>597.30999999999995</v>
      </c>
      <c r="T21" s="167">
        <v>668.69</v>
      </c>
      <c r="U21" s="169">
        <f t="shared" ref="U21" si="12">S21+T21</f>
        <v>1266</v>
      </c>
      <c r="V21" s="167" t="s">
        <v>136</v>
      </c>
      <c r="W21" s="170">
        <v>0</v>
      </c>
      <c r="X21" s="170" t="s">
        <v>155</v>
      </c>
      <c r="Y21" s="170" t="s">
        <v>155</v>
      </c>
      <c r="Z21" s="167">
        <v>350.17</v>
      </c>
      <c r="AA21" s="167">
        <f t="shared" ref="AA21" si="13">S21+T21+Z21</f>
        <v>1616.17</v>
      </c>
      <c r="AB21" s="117">
        <v>46873</v>
      </c>
      <c r="AC21" s="112">
        <v>0</v>
      </c>
      <c r="AD21" s="167">
        <v>650001.204424</v>
      </c>
      <c r="AE21" s="120">
        <v>10.59</v>
      </c>
      <c r="AF21" s="112"/>
      <c r="AG21" s="171">
        <v>3000000209139</v>
      </c>
      <c r="AH21">
        <v>2</v>
      </c>
      <c r="AI21">
        <v>0.3</v>
      </c>
      <c r="AJ21">
        <v>0</v>
      </c>
      <c r="AK21">
        <v>12</v>
      </c>
      <c r="AL21">
        <v>3</v>
      </c>
      <c r="AM21">
        <v>3</v>
      </c>
      <c r="AN21">
        <f t="shared" ref="AN21" si="14">AP21-U21</f>
        <v>8587.1045579999991</v>
      </c>
      <c r="AO21">
        <v>1266</v>
      </c>
      <c r="AP21">
        <f t="shared" ref="AP21" si="15">AO21*F21</f>
        <v>9853.1045579999991</v>
      </c>
    </row>
    <row r="22" spans="1:42" ht="12.75" x14ac:dyDescent="0.2">
      <c r="A22" s="173"/>
      <c r="D22" s="371">
        <f>SUM(D21)</f>
        <v>66936.95</v>
      </c>
      <c r="M22" s="371">
        <f>SUM(M21)</f>
        <v>515224.71</v>
      </c>
    </row>
    <row r="23" spans="1:42" ht="12.75" x14ac:dyDescent="0.2">
      <c r="A23" s="173"/>
    </row>
    <row r="24" spans="1:42" ht="12.75" x14ac:dyDescent="0.2">
      <c r="A24" s="173" t="s">
        <v>853</v>
      </c>
    </row>
    <row r="25" spans="1:42" ht="72" x14ac:dyDescent="0.2">
      <c r="A25" s="239" t="s">
        <v>107</v>
      </c>
      <c r="B25" s="239" t="s">
        <v>167</v>
      </c>
      <c r="C25" s="239" t="s">
        <v>109</v>
      </c>
      <c r="D25" s="239" t="s">
        <v>110</v>
      </c>
      <c r="E25" s="239" t="s">
        <v>156</v>
      </c>
      <c r="F25" s="239" t="s">
        <v>842</v>
      </c>
      <c r="G25" s="239" t="s">
        <v>112</v>
      </c>
      <c r="H25" s="239" t="s">
        <v>146</v>
      </c>
      <c r="I25" s="239" t="s">
        <v>43</v>
      </c>
      <c r="J25" s="239" t="s">
        <v>114</v>
      </c>
      <c r="K25" s="239" t="s">
        <v>115</v>
      </c>
      <c r="L25" s="239" t="s">
        <v>293</v>
      </c>
      <c r="M25" s="239" t="s">
        <v>117</v>
      </c>
      <c r="N25" s="239" t="s">
        <v>118</v>
      </c>
      <c r="O25" s="239" t="s">
        <v>119</v>
      </c>
      <c r="P25" s="239" t="s">
        <v>120</v>
      </c>
      <c r="Q25" s="239" t="s">
        <v>121</v>
      </c>
      <c r="R25" s="239" t="s">
        <v>122</v>
      </c>
      <c r="S25" s="239" t="s">
        <v>147</v>
      </c>
      <c r="T25" s="239" t="s">
        <v>169</v>
      </c>
      <c r="U25" s="239" t="s">
        <v>124</v>
      </c>
      <c r="V25" s="239" t="s">
        <v>125</v>
      </c>
      <c r="W25" s="239" t="s">
        <v>126</v>
      </c>
      <c r="X25" s="239" t="s">
        <v>127</v>
      </c>
      <c r="Y25" s="239" t="s">
        <v>128</v>
      </c>
      <c r="Z25" s="239" t="s">
        <v>129</v>
      </c>
      <c r="AA25" s="239" t="s">
        <v>165</v>
      </c>
      <c r="AB25" s="239" t="s">
        <v>131</v>
      </c>
      <c r="AC25" s="239" t="s">
        <v>132</v>
      </c>
      <c r="AD25" s="239" t="s">
        <v>133</v>
      </c>
      <c r="AE25" s="239" t="s">
        <v>134</v>
      </c>
      <c r="AF25" s="239" t="s">
        <v>135</v>
      </c>
      <c r="AG25" s="239" t="s">
        <v>843</v>
      </c>
      <c r="AH25" t="s">
        <v>844</v>
      </c>
      <c r="AI25" t="s">
        <v>170</v>
      </c>
      <c r="AJ25" t="s">
        <v>845</v>
      </c>
      <c r="AK25" t="s">
        <v>846</v>
      </c>
      <c r="AL25" t="s">
        <v>847</v>
      </c>
      <c r="AM25" t="s">
        <v>848</v>
      </c>
      <c r="AN25" t="s">
        <v>849</v>
      </c>
      <c r="AO25" t="s">
        <v>850</v>
      </c>
      <c r="AP25" t="s">
        <v>851</v>
      </c>
    </row>
    <row r="26" spans="1:42" x14ac:dyDescent="0.25">
      <c r="A26" s="113">
        <v>44986</v>
      </c>
      <c r="B26" s="327" t="s">
        <v>698</v>
      </c>
      <c r="C26" s="112">
        <v>14</v>
      </c>
      <c r="D26" s="254">
        <v>11964.52</v>
      </c>
      <c r="E26" s="115">
        <v>0</v>
      </c>
      <c r="F26" s="166">
        <v>7.7756069999999999</v>
      </c>
      <c r="G26" s="167">
        <v>93031.405463639996</v>
      </c>
      <c r="H26" s="167">
        <v>0</v>
      </c>
      <c r="I26" s="167">
        <v>0</v>
      </c>
      <c r="J26" s="167">
        <v>93031.405463639996</v>
      </c>
      <c r="K26" s="167">
        <v>93031.405463639996</v>
      </c>
      <c r="L26" s="167">
        <v>0</v>
      </c>
      <c r="M26" s="167">
        <v>92625.53</v>
      </c>
      <c r="N26" s="117">
        <v>45008</v>
      </c>
      <c r="O26" s="353" t="s">
        <v>154</v>
      </c>
      <c r="P26" s="325" t="s">
        <v>852</v>
      </c>
      <c r="Q26" s="120">
        <v>11.88</v>
      </c>
      <c r="R26" s="167">
        <v>0.9900000000000001</v>
      </c>
      <c r="S26" s="167">
        <v>916.99</v>
      </c>
      <c r="T26" s="167">
        <v>7307.48</v>
      </c>
      <c r="U26" s="169">
        <v>8224.4699999999993</v>
      </c>
      <c r="V26" s="167" t="s">
        <v>136</v>
      </c>
      <c r="W26" s="170">
        <v>0</v>
      </c>
      <c r="X26" s="170" t="s">
        <v>155</v>
      </c>
      <c r="Y26" s="170" t="s">
        <v>155</v>
      </c>
      <c r="Z26" s="167">
        <v>62.95</v>
      </c>
      <c r="AA26" s="167">
        <v>8287.42</v>
      </c>
      <c r="AB26" s="117">
        <v>45382</v>
      </c>
      <c r="AC26" s="112">
        <v>0</v>
      </c>
      <c r="AD26" s="167">
        <v>560102.99</v>
      </c>
      <c r="AE26" s="120">
        <v>10.7</v>
      </c>
      <c r="AF26" s="112"/>
      <c r="AG26" s="171">
        <v>3000000209094</v>
      </c>
      <c r="AH26">
        <v>2</v>
      </c>
      <c r="AI26">
        <v>0.3</v>
      </c>
      <c r="AJ26">
        <v>0</v>
      </c>
      <c r="AK26">
        <v>12</v>
      </c>
      <c r="AL26">
        <v>3</v>
      </c>
      <c r="AM26">
        <v>3</v>
      </c>
      <c r="AN26">
        <v>28.248245520002456</v>
      </c>
      <c r="AO26">
        <v>1061.3600000000001</v>
      </c>
      <c r="AP26">
        <v>8252.7182455200018</v>
      </c>
    </row>
    <row r="27" spans="1:42" ht="12.75" x14ac:dyDescent="0.2">
      <c r="A27" s="173"/>
      <c r="D27" s="371">
        <f>SUM(D26)</f>
        <v>11964.52</v>
      </c>
      <c r="M27" s="371">
        <f>SUM(M26)</f>
        <v>92625.53</v>
      </c>
    </row>
    <row r="28" spans="1:42" ht="12.75" x14ac:dyDescent="0.2">
      <c r="A28" s="173"/>
    </row>
    <row r="29" spans="1:42" ht="12.75" x14ac:dyDescent="0.2">
      <c r="A29" s="173"/>
    </row>
    <row r="30" spans="1:42" ht="12.75" x14ac:dyDescent="0.2">
      <c r="A30" s="173" t="s">
        <v>807</v>
      </c>
    </row>
    <row r="31" spans="1:42" ht="72" x14ac:dyDescent="0.2">
      <c r="A31" s="239" t="s">
        <v>107</v>
      </c>
      <c r="B31" s="239" t="s">
        <v>167</v>
      </c>
      <c r="C31" s="239" t="s">
        <v>109</v>
      </c>
      <c r="D31" s="239" t="s">
        <v>110</v>
      </c>
      <c r="E31" s="239" t="s">
        <v>156</v>
      </c>
      <c r="F31" s="239" t="s">
        <v>338</v>
      </c>
      <c r="G31" s="239" t="s">
        <v>112</v>
      </c>
      <c r="H31" s="239" t="s">
        <v>146</v>
      </c>
      <c r="I31" s="239" t="s">
        <v>43</v>
      </c>
      <c r="J31" s="239" t="s">
        <v>114</v>
      </c>
      <c r="K31" s="239" t="s">
        <v>115</v>
      </c>
      <c r="L31" s="239" t="s">
        <v>293</v>
      </c>
      <c r="M31" s="239" t="s">
        <v>117</v>
      </c>
      <c r="N31" s="239" t="s">
        <v>118</v>
      </c>
      <c r="O31" s="239" t="s">
        <v>119</v>
      </c>
      <c r="P31" s="239" t="s">
        <v>120</v>
      </c>
      <c r="Q31" s="239" t="s">
        <v>121</v>
      </c>
      <c r="R31" s="239" t="s">
        <v>122</v>
      </c>
      <c r="S31" s="239" t="s">
        <v>147</v>
      </c>
      <c r="T31" s="239" t="s">
        <v>169</v>
      </c>
      <c r="U31" s="239" t="s">
        <v>124</v>
      </c>
      <c r="V31" s="239" t="s">
        <v>125</v>
      </c>
      <c r="W31" s="239" t="s">
        <v>126</v>
      </c>
      <c r="X31" s="239" t="s">
        <v>127</v>
      </c>
      <c r="Y31" s="239" t="s">
        <v>128</v>
      </c>
      <c r="Z31" s="239" t="s">
        <v>129</v>
      </c>
      <c r="AA31" s="239" t="s">
        <v>165</v>
      </c>
      <c r="AB31" s="239" t="s">
        <v>131</v>
      </c>
      <c r="AC31" s="239" t="s">
        <v>132</v>
      </c>
      <c r="AD31" s="239" t="s">
        <v>133</v>
      </c>
      <c r="AE31" s="239" t="s">
        <v>134</v>
      </c>
      <c r="AF31" s="239" t="s">
        <v>135</v>
      </c>
      <c r="AG31" s="239" t="s">
        <v>170</v>
      </c>
    </row>
    <row r="32" spans="1:42" x14ac:dyDescent="0.25">
      <c r="A32" s="113">
        <v>44866</v>
      </c>
      <c r="B32" s="327" t="s">
        <v>409</v>
      </c>
      <c r="C32" s="112">
        <v>38</v>
      </c>
      <c r="D32" s="254">
        <v>55366.450000000004</v>
      </c>
      <c r="E32" s="115">
        <v>51430.07</v>
      </c>
      <c r="F32" s="166">
        <v>7.6189020000000003</v>
      </c>
      <c r="G32" s="167">
        <v>421831.55663790007</v>
      </c>
      <c r="H32" s="167">
        <v>391840.66318313999</v>
      </c>
      <c r="I32" s="167">
        <v>0</v>
      </c>
      <c r="J32" s="167">
        <v>813672.21982104005</v>
      </c>
      <c r="K32" s="167">
        <v>813672.21982104005</v>
      </c>
      <c r="L32" s="167">
        <v>0</v>
      </c>
      <c r="M32" s="167">
        <v>180000</v>
      </c>
      <c r="N32" s="117">
        <v>44888</v>
      </c>
      <c r="O32" s="353" t="s">
        <v>154</v>
      </c>
      <c r="P32" s="114" t="s">
        <v>808</v>
      </c>
      <c r="Q32" s="120">
        <v>14.06</v>
      </c>
      <c r="R32" s="167">
        <v>1.1716666666666666</v>
      </c>
      <c r="S32" s="167">
        <v>1761.6</v>
      </c>
      <c r="T32" s="167">
        <v>2232.4</v>
      </c>
      <c r="U32" s="169">
        <v>3994</v>
      </c>
      <c r="V32" s="167" t="s">
        <v>136</v>
      </c>
      <c r="W32" s="170" t="s">
        <v>155</v>
      </c>
      <c r="X32" s="170" t="s">
        <v>155</v>
      </c>
      <c r="Y32" s="170" t="s">
        <v>155</v>
      </c>
      <c r="Z32" s="167">
        <v>122.43</v>
      </c>
      <c r="AA32" s="167">
        <v>4116.43</v>
      </c>
      <c r="AB32" s="117">
        <v>46721</v>
      </c>
      <c r="AC32" s="112">
        <v>141</v>
      </c>
      <c r="AD32" s="167">
        <v>249000.3</v>
      </c>
      <c r="AE32" s="120">
        <v>10.59</v>
      </c>
      <c r="AF32" s="112"/>
      <c r="AG32" s="171">
        <v>0.3</v>
      </c>
    </row>
    <row r="33" spans="1:33" x14ac:dyDescent="0.25">
      <c r="A33" s="113">
        <v>44866</v>
      </c>
      <c r="B33" s="327" t="s">
        <v>349</v>
      </c>
      <c r="C33" s="112">
        <v>97</v>
      </c>
      <c r="D33" s="254">
        <v>74853.39</v>
      </c>
      <c r="E33" s="115">
        <v>89200.44</v>
      </c>
      <c r="F33" s="166">
        <v>7.6189020000000003</v>
      </c>
      <c r="G33" s="167">
        <v>570300.64277778007</v>
      </c>
      <c r="H33" s="167">
        <v>679609.41071688</v>
      </c>
      <c r="I33" s="167">
        <v>0</v>
      </c>
      <c r="J33" s="167">
        <v>1249910.0534946602</v>
      </c>
      <c r="K33" s="167">
        <v>1249910.0534946602</v>
      </c>
      <c r="L33" s="167">
        <v>0</v>
      </c>
      <c r="M33" s="167">
        <v>256537.43</v>
      </c>
      <c r="N33" s="117">
        <v>44802</v>
      </c>
      <c r="O33" s="353" t="s">
        <v>154</v>
      </c>
      <c r="P33" s="114" t="s">
        <v>809</v>
      </c>
      <c r="Q33" s="120">
        <v>13.78</v>
      </c>
      <c r="R33" s="167">
        <v>1.1483333333333332</v>
      </c>
      <c r="S33" s="167">
        <v>2524.7600000000002</v>
      </c>
      <c r="T33" s="167">
        <v>1176.98</v>
      </c>
      <c r="U33" s="169">
        <v>3701.7400000000002</v>
      </c>
      <c r="V33" s="167" t="s">
        <v>136</v>
      </c>
      <c r="W33" s="170" t="s">
        <v>155</v>
      </c>
      <c r="X33" s="170" t="s">
        <v>155</v>
      </c>
      <c r="Y33" s="170" t="s">
        <v>155</v>
      </c>
      <c r="Z33" s="167">
        <v>176.71</v>
      </c>
      <c r="AA33" s="167">
        <v>3878.4500000000003</v>
      </c>
      <c r="AB33" s="117">
        <v>11932</v>
      </c>
      <c r="AC33" s="112">
        <v>156</v>
      </c>
      <c r="AD33" s="167">
        <v>329999.05</v>
      </c>
      <c r="AE33" s="120">
        <v>10.59</v>
      </c>
      <c r="AF33" s="112"/>
      <c r="AG33" s="171">
        <v>0.3</v>
      </c>
    </row>
    <row r="34" spans="1:33" x14ac:dyDescent="0.25">
      <c r="A34" s="113">
        <v>44866</v>
      </c>
      <c r="B34" s="328" t="s">
        <v>355</v>
      </c>
      <c r="C34" s="314">
        <v>100</v>
      </c>
      <c r="D34" s="315">
        <v>72971.31</v>
      </c>
      <c r="E34" s="316">
        <v>74716</v>
      </c>
      <c r="F34" s="317">
        <v>7.6189020000000003</v>
      </c>
      <c r="G34" s="318">
        <v>555961.25970161997</v>
      </c>
      <c r="H34" s="318">
        <v>569253.88183199998</v>
      </c>
      <c r="I34" s="318">
        <v>0</v>
      </c>
      <c r="J34" s="318">
        <v>1125215.14153362</v>
      </c>
      <c r="K34" s="318">
        <v>1125215.14153362</v>
      </c>
      <c r="L34" s="318">
        <v>0</v>
      </c>
      <c r="M34" s="318">
        <v>246915.57</v>
      </c>
      <c r="N34" s="319">
        <v>44859</v>
      </c>
      <c r="O34" s="354" t="s">
        <v>154</v>
      </c>
      <c r="P34" s="321" t="s">
        <v>810</v>
      </c>
      <c r="Q34" s="322">
        <v>13.88</v>
      </c>
      <c r="R34" s="318">
        <v>1.1566666666666667</v>
      </c>
      <c r="S34" s="318">
        <v>2448.58</v>
      </c>
      <c r="T34" s="318">
        <v>1095.18</v>
      </c>
      <c r="U34" s="323">
        <v>3543.76</v>
      </c>
      <c r="V34" s="318" t="s">
        <v>136</v>
      </c>
      <c r="W34" s="324" t="s">
        <v>155</v>
      </c>
      <c r="X34" s="324" t="s">
        <v>155</v>
      </c>
      <c r="Y34" s="324" t="s">
        <v>155</v>
      </c>
      <c r="Z34" s="318">
        <v>167.85</v>
      </c>
      <c r="AA34" s="318">
        <v>3711.61</v>
      </c>
      <c r="AB34" s="319">
        <v>48518</v>
      </c>
      <c r="AC34" s="314">
        <v>134</v>
      </c>
      <c r="AD34" s="318">
        <v>329999.05</v>
      </c>
      <c r="AE34" s="322">
        <v>10.59</v>
      </c>
      <c r="AF34" s="314"/>
      <c r="AG34" s="171">
        <v>0.3</v>
      </c>
    </row>
    <row r="35" spans="1:33" ht="12.75" x14ac:dyDescent="0.2">
      <c r="D35" s="253">
        <f>SUM(D32:D34)</f>
        <v>203191.15</v>
      </c>
      <c r="M35" s="253">
        <f>SUM(M32:M34)</f>
        <v>683453</v>
      </c>
    </row>
    <row r="36" spans="1:33" ht="12.75" x14ac:dyDescent="0.2">
      <c r="D36" s="253"/>
      <c r="M36" s="253"/>
    </row>
    <row r="37" spans="1:33" ht="12.75" x14ac:dyDescent="0.2">
      <c r="A37" s="173" t="s">
        <v>358</v>
      </c>
    </row>
    <row r="38" spans="1:33" ht="72" x14ac:dyDescent="0.2">
      <c r="A38" s="239" t="s">
        <v>107</v>
      </c>
      <c r="B38" s="239" t="s">
        <v>167</v>
      </c>
      <c r="C38" s="239" t="s">
        <v>109</v>
      </c>
      <c r="D38" s="239" t="s">
        <v>110</v>
      </c>
      <c r="E38" s="239" t="s">
        <v>156</v>
      </c>
      <c r="F38" s="239" t="s">
        <v>338</v>
      </c>
      <c r="G38" s="239" t="s">
        <v>112</v>
      </c>
      <c r="H38" s="239" t="s">
        <v>146</v>
      </c>
      <c r="I38" s="239" t="s">
        <v>43</v>
      </c>
      <c r="J38" s="239" t="s">
        <v>114</v>
      </c>
      <c r="K38" s="239" t="s">
        <v>115</v>
      </c>
      <c r="L38" s="239" t="s">
        <v>293</v>
      </c>
      <c r="M38" s="239" t="s">
        <v>117</v>
      </c>
      <c r="N38" s="239" t="s">
        <v>118</v>
      </c>
      <c r="O38" s="239" t="s">
        <v>119</v>
      </c>
      <c r="P38" s="239" t="s">
        <v>120</v>
      </c>
      <c r="Q38" s="239" t="s">
        <v>121</v>
      </c>
      <c r="R38" s="239" t="s">
        <v>122</v>
      </c>
      <c r="S38" s="239" t="s">
        <v>147</v>
      </c>
      <c r="T38" s="239" t="s">
        <v>169</v>
      </c>
      <c r="U38" s="239" t="s">
        <v>124</v>
      </c>
      <c r="V38" s="239" t="s">
        <v>125</v>
      </c>
      <c r="W38" s="239" t="s">
        <v>126</v>
      </c>
      <c r="X38" s="239" t="s">
        <v>127</v>
      </c>
      <c r="Y38" s="239" t="s">
        <v>128</v>
      </c>
      <c r="Z38" s="239" t="s">
        <v>129</v>
      </c>
      <c r="AA38" s="239" t="s">
        <v>165</v>
      </c>
      <c r="AB38" s="239" t="s">
        <v>131</v>
      </c>
      <c r="AC38" s="239" t="s">
        <v>132</v>
      </c>
      <c r="AD38" s="239" t="s">
        <v>133</v>
      </c>
      <c r="AE38" s="239" t="s">
        <v>134</v>
      </c>
      <c r="AF38" s="239" t="s">
        <v>135</v>
      </c>
      <c r="AG38" s="239" t="s">
        <v>170</v>
      </c>
    </row>
    <row r="39" spans="1:33" x14ac:dyDescent="0.25">
      <c r="A39" s="113">
        <v>44835</v>
      </c>
      <c r="B39" s="327" t="s">
        <v>350</v>
      </c>
      <c r="C39" s="112">
        <v>109</v>
      </c>
      <c r="D39" s="254">
        <v>59595.55</v>
      </c>
      <c r="E39" s="115">
        <v>0</v>
      </c>
      <c r="F39" s="166">
        <v>7.5718649999999998</v>
      </c>
      <c r="G39" s="167">
        <v>451249.46</v>
      </c>
      <c r="H39" s="167" t="s">
        <v>357</v>
      </c>
      <c r="I39" s="167" t="s">
        <v>357</v>
      </c>
      <c r="J39" s="167">
        <v>451249.46</v>
      </c>
      <c r="K39" s="167">
        <v>451249.46</v>
      </c>
      <c r="L39" s="167"/>
      <c r="M39" s="167">
        <v>602217.44999999995</v>
      </c>
      <c r="N39" s="117">
        <v>44845</v>
      </c>
      <c r="O39" s="118" t="s">
        <v>138</v>
      </c>
      <c r="P39" s="114">
        <v>3000000208438</v>
      </c>
      <c r="Q39" s="120">
        <v>11.9</v>
      </c>
      <c r="R39" s="120">
        <v>0.99</v>
      </c>
      <c r="S39" s="167">
        <v>5971.99</v>
      </c>
      <c r="T39" s="167">
        <v>2633.31</v>
      </c>
      <c r="U39" s="167">
        <v>8605.2999999999993</v>
      </c>
      <c r="V39" s="169" t="s">
        <v>136</v>
      </c>
      <c r="W39" s="167" t="s">
        <v>357</v>
      </c>
      <c r="X39" s="170" t="s">
        <v>155</v>
      </c>
      <c r="Y39" s="170" t="s">
        <v>155</v>
      </c>
      <c r="Z39" s="167">
        <v>409.29</v>
      </c>
      <c r="AA39" s="167">
        <v>9014.59</v>
      </c>
      <c r="AB39" s="117">
        <v>48518</v>
      </c>
      <c r="AC39" s="112">
        <v>0</v>
      </c>
      <c r="AD39" s="167">
        <v>104499.88</v>
      </c>
      <c r="AE39" s="120">
        <v>10.5</v>
      </c>
      <c r="AF39" s="112"/>
      <c r="AG39" s="171">
        <v>0.3</v>
      </c>
    </row>
    <row r="40" spans="1:33" x14ac:dyDescent="0.25">
      <c r="A40" s="113">
        <v>44835</v>
      </c>
      <c r="B40" s="327" t="s">
        <v>354</v>
      </c>
      <c r="C40" s="112">
        <v>96</v>
      </c>
      <c r="D40" s="254">
        <v>58197.39</v>
      </c>
      <c r="E40" s="115">
        <v>0</v>
      </c>
      <c r="F40" s="166">
        <v>7.5718649999999998</v>
      </c>
      <c r="G40" s="167">
        <v>440662.78</v>
      </c>
      <c r="H40" s="167" t="s">
        <v>357</v>
      </c>
      <c r="I40" s="167" t="s">
        <v>357</v>
      </c>
      <c r="J40" s="167">
        <v>440662.78</v>
      </c>
      <c r="K40" s="167">
        <v>440662.78</v>
      </c>
      <c r="L40" s="167"/>
      <c r="M40" s="167">
        <v>438297.52</v>
      </c>
      <c r="N40" s="117">
        <v>44851</v>
      </c>
      <c r="O40" s="118" t="s">
        <v>154</v>
      </c>
      <c r="P40" s="114">
        <v>3000000208531</v>
      </c>
      <c r="Q40" s="120">
        <v>11.9</v>
      </c>
      <c r="R40" s="120">
        <v>0.99</v>
      </c>
      <c r="S40" s="167">
        <v>4346.45</v>
      </c>
      <c r="T40" s="167">
        <v>1916.54</v>
      </c>
      <c r="U40" s="167">
        <v>6262.99</v>
      </c>
      <c r="V40" s="169" t="s">
        <v>136</v>
      </c>
      <c r="W40" s="167" t="s">
        <v>357</v>
      </c>
      <c r="X40" s="170" t="s">
        <v>155</v>
      </c>
      <c r="Y40" s="170" t="s">
        <v>155</v>
      </c>
      <c r="Z40" s="167">
        <v>297.88</v>
      </c>
      <c r="AA40" s="167">
        <v>6560.87</v>
      </c>
      <c r="AB40" s="117">
        <v>48518</v>
      </c>
      <c r="AC40" s="112">
        <v>0</v>
      </c>
      <c r="AD40" s="167">
        <v>111095</v>
      </c>
      <c r="AE40" s="120">
        <v>10.18</v>
      </c>
      <c r="AF40" s="112"/>
      <c r="AG40" s="171">
        <v>0.3</v>
      </c>
    </row>
    <row r="41" spans="1:33" x14ac:dyDescent="0.25">
      <c r="A41" s="113">
        <v>44835</v>
      </c>
      <c r="B41" s="328" t="s">
        <v>353</v>
      </c>
      <c r="C41" s="314">
        <v>95</v>
      </c>
      <c r="D41" s="315">
        <v>50367.12</v>
      </c>
      <c r="E41" s="316">
        <v>0</v>
      </c>
      <c r="F41" s="317">
        <v>7.5718649999999998</v>
      </c>
      <c r="G41" s="318">
        <v>381373.03</v>
      </c>
      <c r="H41" s="318" t="s">
        <v>357</v>
      </c>
      <c r="I41" s="318" t="s">
        <v>357</v>
      </c>
      <c r="J41" s="318">
        <v>381373.03</v>
      </c>
      <c r="K41" s="318">
        <v>381373.03</v>
      </c>
      <c r="L41" s="318"/>
      <c r="M41" s="318">
        <v>416048.41</v>
      </c>
      <c r="N41" s="319">
        <v>44854</v>
      </c>
      <c r="O41" s="320" t="s">
        <v>154</v>
      </c>
      <c r="P41" s="321">
        <v>3000000208523</v>
      </c>
      <c r="Q41" s="322">
        <v>11.9</v>
      </c>
      <c r="R41" s="322">
        <v>0.99</v>
      </c>
      <c r="S41" s="318">
        <v>4125.8100000000004</v>
      </c>
      <c r="T41" s="318">
        <v>2699.49</v>
      </c>
      <c r="U41" s="318">
        <v>6825.3</v>
      </c>
      <c r="V41" s="323" t="s">
        <v>136</v>
      </c>
      <c r="W41" s="318" t="s">
        <v>357</v>
      </c>
      <c r="X41" s="324" t="s">
        <v>155</v>
      </c>
      <c r="Y41" s="324" t="s">
        <v>155</v>
      </c>
      <c r="Z41" s="318">
        <v>282.77</v>
      </c>
      <c r="AA41" s="318">
        <v>7108.07</v>
      </c>
      <c r="AB41" s="319">
        <v>47726</v>
      </c>
      <c r="AC41" s="314">
        <v>0</v>
      </c>
      <c r="AD41" s="318">
        <v>93000</v>
      </c>
      <c r="AE41" s="322">
        <v>10.59</v>
      </c>
      <c r="AF41" s="314"/>
      <c r="AG41" s="171">
        <v>0.3</v>
      </c>
    </row>
    <row r="42" spans="1:33" x14ac:dyDescent="0.25">
      <c r="A42" s="113">
        <v>44835</v>
      </c>
      <c r="B42" s="327" t="s">
        <v>356</v>
      </c>
      <c r="C42" s="112">
        <v>42</v>
      </c>
      <c r="D42" s="254">
        <v>111064.05</v>
      </c>
      <c r="E42" s="115">
        <v>5388.83</v>
      </c>
      <c r="F42" s="166">
        <v>7.5718649999999998</v>
      </c>
      <c r="G42" s="167">
        <v>840961.99</v>
      </c>
      <c r="H42" s="167">
        <v>40803.49</v>
      </c>
      <c r="I42" s="167" t="s">
        <v>357</v>
      </c>
      <c r="J42" s="167">
        <v>881765.49</v>
      </c>
      <c r="K42" s="167">
        <v>881765.49</v>
      </c>
      <c r="L42" s="167"/>
      <c r="M42" s="167">
        <v>800134.42</v>
      </c>
      <c r="N42" s="117">
        <v>44854</v>
      </c>
      <c r="O42" s="118" t="s">
        <v>154</v>
      </c>
      <c r="P42" s="114">
        <v>3000000208530</v>
      </c>
      <c r="Q42" s="120">
        <v>11.9</v>
      </c>
      <c r="R42" s="120">
        <v>0.99</v>
      </c>
      <c r="S42" s="167">
        <v>7934.67</v>
      </c>
      <c r="T42" s="167">
        <v>9823.4699999999993</v>
      </c>
      <c r="U42" s="167">
        <v>17758.14</v>
      </c>
      <c r="V42" s="169" t="s">
        <v>136</v>
      </c>
      <c r="W42" s="167" t="s">
        <v>357</v>
      </c>
      <c r="X42" s="170" t="s">
        <v>155</v>
      </c>
      <c r="Y42" s="170" t="s">
        <v>155</v>
      </c>
      <c r="Z42" s="167">
        <v>543.80999999999995</v>
      </c>
      <c r="AA42" s="167">
        <v>18301.95</v>
      </c>
      <c r="AB42" s="117">
        <v>46691</v>
      </c>
      <c r="AC42" s="112">
        <v>6</v>
      </c>
      <c r="AD42" s="167">
        <v>365698</v>
      </c>
      <c r="AE42" s="120">
        <v>10.18</v>
      </c>
      <c r="AF42" s="112"/>
      <c r="AG42" s="171">
        <v>0.3</v>
      </c>
    </row>
    <row r="43" spans="1:33" ht="12.75" x14ac:dyDescent="0.2">
      <c r="D43" s="253">
        <f>SUM(D39:D42)</f>
        <v>279224.11</v>
      </c>
      <c r="M43" s="253">
        <f>SUM(M39:M42)</f>
        <v>2256697.7999999998</v>
      </c>
    </row>
    <row r="44" spans="1:33" ht="12.75" x14ac:dyDescent="0.2">
      <c r="D44" s="253"/>
      <c r="M44" s="253"/>
    </row>
    <row r="45" spans="1:33" ht="12.75" x14ac:dyDescent="0.2">
      <c r="A45" s="173" t="s">
        <v>341</v>
      </c>
    </row>
    <row r="46" spans="1:33" ht="72" x14ac:dyDescent="0.2">
      <c r="A46" s="239" t="s">
        <v>107</v>
      </c>
      <c r="B46" s="239" t="s">
        <v>167</v>
      </c>
      <c r="C46" s="239" t="s">
        <v>109</v>
      </c>
      <c r="D46" s="239" t="s">
        <v>110</v>
      </c>
      <c r="E46" s="239" t="s">
        <v>156</v>
      </c>
      <c r="F46" s="239" t="s">
        <v>338</v>
      </c>
      <c r="G46" s="239" t="s">
        <v>112</v>
      </c>
      <c r="H46" s="239" t="s">
        <v>146</v>
      </c>
      <c r="I46" s="239" t="s">
        <v>43</v>
      </c>
      <c r="J46" s="239" t="s">
        <v>114</v>
      </c>
      <c r="K46" s="239" t="s">
        <v>115</v>
      </c>
      <c r="L46" s="239" t="s">
        <v>293</v>
      </c>
      <c r="M46" s="239" t="s">
        <v>117</v>
      </c>
      <c r="N46" s="239" t="s">
        <v>118</v>
      </c>
      <c r="O46" s="239" t="s">
        <v>119</v>
      </c>
      <c r="P46" s="239" t="s">
        <v>120</v>
      </c>
      <c r="Q46" s="239" t="s">
        <v>121</v>
      </c>
      <c r="R46" s="239" t="s">
        <v>122</v>
      </c>
      <c r="S46" s="239" t="s">
        <v>147</v>
      </c>
      <c r="T46" s="239" t="s">
        <v>169</v>
      </c>
      <c r="U46" s="239" t="s">
        <v>124</v>
      </c>
      <c r="V46" s="239" t="s">
        <v>125</v>
      </c>
      <c r="W46" s="239" t="s">
        <v>126</v>
      </c>
      <c r="X46" s="239" t="s">
        <v>127</v>
      </c>
      <c r="Y46" s="239" t="s">
        <v>128</v>
      </c>
      <c r="Z46" s="239" t="s">
        <v>129</v>
      </c>
      <c r="AA46" s="239" t="s">
        <v>165</v>
      </c>
      <c r="AB46" s="239" t="s">
        <v>131</v>
      </c>
      <c r="AC46" s="239" t="s">
        <v>132</v>
      </c>
      <c r="AD46" s="239" t="s">
        <v>133</v>
      </c>
      <c r="AE46" s="239" t="s">
        <v>134</v>
      </c>
      <c r="AF46" s="239" t="s">
        <v>135</v>
      </c>
      <c r="AG46" s="239" t="s">
        <v>170</v>
      </c>
    </row>
    <row r="47" spans="1:33" x14ac:dyDescent="0.25">
      <c r="A47" s="113">
        <v>44743</v>
      </c>
      <c r="B47" s="235" t="s">
        <v>342</v>
      </c>
      <c r="C47" s="112">
        <v>101</v>
      </c>
      <c r="D47" s="254">
        <v>60010.51</v>
      </c>
      <c r="E47" s="115">
        <v>3739.74</v>
      </c>
      <c r="F47" s="166">
        <v>7.4287609999999997</v>
      </c>
      <c r="G47" s="167">
        <v>425109.06532236002</v>
      </c>
      <c r="H47" s="167">
        <v>27781.634662139997</v>
      </c>
      <c r="I47" s="167">
        <v>0</v>
      </c>
      <c r="J47" s="167">
        <v>452890.69998450001</v>
      </c>
      <c r="K47" s="167">
        <v>452890.69998450001</v>
      </c>
      <c r="L47" s="167">
        <v>0</v>
      </c>
      <c r="M47" s="167">
        <v>327341.45</v>
      </c>
      <c r="N47" s="117">
        <v>44753</v>
      </c>
      <c r="O47" s="118" t="s">
        <v>154</v>
      </c>
      <c r="P47" s="114">
        <v>3000000208075</v>
      </c>
      <c r="Q47" s="120">
        <v>13.83</v>
      </c>
      <c r="R47" s="120">
        <v>1.1525000000000001</v>
      </c>
      <c r="S47" s="167">
        <v>3221.59</v>
      </c>
      <c r="T47" s="167">
        <v>1878.02</v>
      </c>
      <c r="U47" s="167">
        <v>5099.6100000000006</v>
      </c>
      <c r="V47" s="169" t="s">
        <v>136</v>
      </c>
      <c r="W47" s="167">
        <v>0</v>
      </c>
      <c r="X47" s="170" t="s">
        <v>155</v>
      </c>
      <c r="Y47" s="170" t="s">
        <v>155</v>
      </c>
      <c r="Z47" s="167">
        <v>222.48</v>
      </c>
      <c r="AA47" s="167">
        <v>5322.09</v>
      </c>
      <c r="AB47" s="117">
        <v>47879</v>
      </c>
      <c r="AC47" s="112">
        <v>7</v>
      </c>
      <c r="AD47" s="167">
        <v>374998.71</v>
      </c>
      <c r="AE47" s="120">
        <v>10.18</v>
      </c>
      <c r="AF47" s="112"/>
      <c r="AG47" s="171">
        <v>0.3</v>
      </c>
    </row>
    <row r="48" spans="1:33" x14ac:dyDescent="0.25">
      <c r="A48" s="113">
        <v>44743</v>
      </c>
      <c r="B48" s="235" t="s">
        <v>343</v>
      </c>
      <c r="C48" s="112">
        <v>99</v>
      </c>
      <c r="D48" s="254">
        <v>40630.949999999997</v>
      </c>
      <c r="E48" s="115">
        <v>0</v>
      </c>
      <c r="F48" s="166">
        <v>7.4287609999999997</v>
      </c>
      <c r="G48" s="167">
        <v>301837.61675294995</v>
      </c>
      <c r="H48" s="167">
        <v>0</v>
      </c>
      <c r="I48" s="167">
        <v>0</v>
      </c>
      <c r="J48" s="167">
        <v>301837.61675294995</v>
      </c>
      <c r="K48" s="167">
        <v>301837.61675294995</v>
      </c>
      <c r="L48" s="167">
        <v>0</v>
      </c>
      <c r="M48" s="167">
        <v>299203.63</v>
      </c>
      <c r="N48" s="117">
        <v>44754</v>
      </c>
      <c r="O48" s="118" t="s">
        <v>138</v>
      </c>
      <c r="P48" s="114">
        <v>3000000208034</v>
      </c>
      <c r="Q48" s="120">
        <v>13.97</v>
      </c>
      <c r="R48" s="120">
        <v>1.1641666666666668</v>
      </c>
      <c r="S48" s="167">
        <v>2944.66</v>
      </c>
      <c r="T48" s="167">
        <v>3682.27</v>
      </c>
      <c r="U48" s="167">
        <v>6626.93</v>
      </c>
      <c r="V48" s="169" t="s">
        <v>136</v>
      </c>
      <c r="W48" s="167">
        <v>0</v>
      </c>
      <c r="X48" s="170" t="s">
        <v>155</v>
      </c>
      <c r="Y48" s="170" t="s">
        <v>155</v>
      </c>
      <c r="Z48" s="167">
        <v>203.35</v>
      </c>
      <c r="AA48" s="167">
        <v>6830.2800000000007</v>
      </c>
      <c r="AB48" s="117">
        <v>46599</v>
      </c>
      <c r="AC48" s="112">
        <v>0</v>
      </c>
      <c r="AD48" s="167">
        <v>260022.89</v>
      </c>
      <c r="AE48" s="120">
        <v>10.3</v>
      </c>
      <c r="AF48" s="112"/>
      <c r="AG48" s="171">
        <v>0.3</v>
      </c>
    </row>
    <row r="49" spans="1:33" x14ac:dyDescent="0.25">
      <c r="A49" s="113">
        <v>44743</v>
      </c>
      <c r="B49" s="313" t="s">
        <v>344</v>
      </c>
      <c r="C49" s="314">
        <v>104</v>
      </c>
      <c r="D49" s="315">
        <v>52498.2</v>
      </c>
      <c r="E49" s="316">
        <v>0</v>
      </c>
      <c r="F49" s="317">
        <v>7.4287609999999997</v>
      </c>
      <c r="G49" s="318">
        <v>389996.58073019999</v>
      </c>
      <c r="H49" s="318">
        <v>0</v>
      </c>
      <c r="I49" s="318">
        <v>0</v>
      </c>
      <c r="J49" s="318">
        <v>389996.58073019999</v>
      </c>
      <c r="K49" s="318">
        <v>389996.58073019999</v>
      </c>
      <c r="L49" s="318">
        <v>0</v>
      </c>
      <c r="M49" s="318">
        <v>386593.28000000003</v>
      </c>
      <c r="N49" s="319">
        <v>44754</v>
      </c>
      <c r="O49" s="320" t="s">
        <v>154</v>
      </c>
      <c r="P49" s="321">
        <v>3000000208064</v>
      </c>
      <c r="Q49" s="322">
        <v>13.82</v>
      </c>
      <c r="R49" s="322">
        <v>1.1516666666666666</v>
      </c>
      <c r="S49" s="318">
        <v>3804.72</v>
      </c>
      <c r="T49" s="318">
        <v>2118.0100000000002</v>
      </c>
      <c r="U49" s="318">
        <v>5922.73</v>
      </c>
      <c r="V49" s="323" t="s">
        <v>136</v>
      </c>
      <c r="W49" s="318">
        <v>0</v>
      </c>
      <c r="X49" s="324" t="s">
        <v>155</v>
      </c>
      <c r="Y49" s="324" t="s">
        <v>155</v>
      </c>
      <c r="Z49" s="318">
        <v>262.74</v>
      </c>
      <c r="AA49" s="318">
        <v>6185.4699999999993</v>
      </c>
      <c r="AB49" s="319">
        <v>47968</v>
      </c>
      <c r="AC49" s="314">
        <v>0</v>
      </c>
      <c r="AD49" s="318">
        <v>334998.32</v>
      </c>
      <c r="AE49" s="322">
        <v>10.59</v>
      </c>
      <c r="AF49" s="314"/>
      <c r="AG49" s="171">
        <v>0.3</v>
      </c>
    </row>
    <row r="50" spans="1:33" x14ac:dyDescent="0.25">
      <c r="A50" s="113">
        <v>44743</v>
      </c>
      <c r="B50" s="235" t="s">
        <v>345</v>
      </c>
      <c r="C50" s="112">
        <v>106</v>
      </c>
      <c r="D50" s="254">
        <v>26035.08</v>
      </c>
      <c r="E50" s="115">
        <v>0</v>
      </c>
      <c r="F50" s="166">
        <v>7.4287609999999997</v>
      </c>
      <c r="G50" s="167">
        <v>193408.38693588</v>
      </c>
      <c r="H50" s="167">
        <v>0</v>
      </c>
      <c r="I50" s="167">
        <v>0</v>
      </c>
      <c r="J50" s="167">
        <v>193408.38693588</v>
      </c>
      <c r="K50" s="167">
        <v>193408.38693588</v>
      </c>
      <c r="L50" s="167">
        <v>0</v>
      </c>
      <c r="M50" s="167">
        <v>191720.61</v>
      </c>
      <c r="N50" s="117">
        <v>44753</v>
      </c>
      <c r="O50" s="118" t="s">
        <v>154</v>
      </c>
      <c r="P50" s="114">
        <v>3000000208041</v>
      </c>
      <c r="Q50" s="120">
        <v>13.97</v>
      </c>
      <c r="R50" s="120">
        <v>1.1641666666666668</v>
      </c>
      <c r="S50" s="167">
        <v>1840.18</v>
      </c>
      <c r="T50" s="167">
        <v>2406.15</v>
      </c>
      <c r="U50" s="167">
        <v>4246.33</v>
      </c>
      <c r="V50" s="169" t="s">
        <v>136</v>
      </c>
      <c r="W50" s="167">
        <v>0</v>
      </c>
      <c r="X50" s="170" t="s">
        <v>155</v>
      </c>
      <c r="Y50" s="170" t="s">
        <v>155</v>
      </c>
      <c r="Z50" s="167">
        <v>130.31</v>
      </c>
      <c r="AA50" s="167">
        <v>4376.6400000000003</v>
      </c>
      <c r="AB50" s="117">
        <v>46599</v>
      </c>
      <c r="AC50" s="112">
        <v>0</v>
      </c>
      <c r="AD50" s="167">
        <v>201003.66</v>
      </c>
      <c r="AE50" s="120">
        <v>9.6</v>
      </c>
      <c r="AF50" s="112"/>
      <c r="AG50" s="171">
        <v>0.3</v>
      </c>
    </row>
    <row r="51" spans="1:33" ht="12.75" x14ac:dyDescent="0.2">
      <c r="D51" s="253">
        <f>SUM(D47:D50)</f>
        <v>179174.74</v>
      </c>
      <c r="M51" s="253">
        <f>SUM(M47:M50)</f>
        <v>1204858.9700000002</v>
      </c>
    </row>
    <row r="52" spans="1:33" ht="12.75" x14ac:dyDescent="0.2">
      <c r="D52" s="253"/>
      <c r="M52" s="253"/>
    </row>
    <row r="53" spans="1:33" ht="12.75" x14ac:dyDescent="0.2">
      <c r="A53" s="173" t="s">
        <v>339</v>
      </c>
    </row>
    <row r="54" spans="1:33" ht="72" x14ac:dyDescent="0.2">
      <c r="A54" s="239" t="s">
        <v>107</v>
      </c>
      <c r="B54" s="239" t="s">
        <v>167</v>
      </c>
      <c r="C54" s="239" t="s">
        <v>109</v>
      </c>
      <c r="D54" s="239" t="s">
        <v>110</v>
      </c>
      <c r="E54" s="239" t="s">
        <v>156</v>
      </c>
      <c r="F54" s="239" t="s">
        <v>338</v>
      </c>
      <c r="G54" s="239" t="s">
        <v>112</v>
      </c>
      <c r="H54" s="239" t="s">
        <v>146</v>
      </c>
      <c r="I54" s="239" t="s">
        <v>43</v>
      </c>
      <c r="J54" s="239" t="s">
        <v>114</v>
      </c>
      <c r="K54" s="239" t="s">
        <v>115</v>
      </c>
      <c r="L54" s="239" t="s">
        <v>293</v>
      </c>
      <c r="M54" s="239" t="s">
        <v>117</v>
      </c>
      <c r="N54" s="239" t="s">
        <v>118</v>
      </c>
      <c r="O54" s="239" t="s">
        <v>119</v>
      </c>
      <c r="P54" s="239" t="s">
        <v>120</v>
      </c>
      <c r="Q54" s="239" t="s">
        <v>121</v>
      </c>
      <c r="R54" s="239" t="s">
        <v>122</v>
      </c>
      <c r="S54" s="239" t="s">
        <v>147</v>
      </c>
      <c r="T54" s="239" t="s">
        <v>169</v>
      </c>
      <c r="U54" s="239" t="s">
        <v>124</v>
      </c>
      <c r="V54" s="239" t="s">
        <v>125</v>
      </c>
      <c r="W54" s="239" t="s">
        <v>126</v>
      </c>
      <c r="X54" s="239" t="s">
        <v>127</v>
      </c>
      <c r="Y54" s="239" t="s">
        <v>128</v>
      </c>
      <c r="Z54" s="239" t="s">
        <v>129</v>
      </c>
      <c r="AA54" s="239" t="s">
        <v>165</v>
      </c>
      <c r="AB54" s="239" t="s">
        <v>131</v>
      </c>
      <c r="AC54" s="239" t="s">
        <v>132</v>
      </c>
      <c r="AD54" s="239" t="s">
        <v>133</v>
      </c>
      <c r="AE54" s="239" t="s">
        <v>134</v>
      </c>
      <c r="AF54" s="239" t="s">
        <v>135</v>
      </c>
      <c r="AG54" s="239" t="s">
        <v>170</v>
      </c>
    </row>
    <row r="55" spans="1:33" x14ac:dyDescent="0.25">
      <c r="A55" s="113">
        <v>44713</v>
      </c>
      <c r="B55" s="235" t="s">
        <v>335</v>
      </c>
      <c r="C55" s="112">
        <v>87</v>
      </c>
      <c r="D55" s="254">
        <v>39796.33</v>
      </c>
      <c r="E55" s="115">
        <v>0</v>
      </c>
      <c r="F55" s="166">
        <v>7.3639340000000004</v>
      </c>
      <c r="G55" s="167">
        <v>293057.54756222002</v>
      </c>
      <c r="H55" s="167">
        <v>0</v>
      </c>
      <c r="I55" s="167">
        <v>0</v>
      </c>
      <c r="J55" s="167">
        <v>293057.54756222002</v>
      </c>
      <c r="K55" s="167">
        <v>293057.54756222002</v>
      </c>
      <c r="L55" s="167"/>
      <c r="M55" s="167">
        <v>291699.02</v>
      </c>
      <c r="N55" s="117">
        <v>44722</v>
      </c>
      <c r="O55" s="118" t="s">
        <v>154</v>
      </c>
      <c r="P55" s="114">
        <v>3000000207925</v>
      </c>
      <c r="Q55" s="120">
        <v>11.81</v>
      </c>
      <c r="R55" s="120">
        <v>0.98416666666666675</v>
      </c>
      <c r="S55" s="167">
        <v>2870.8</v>
      </c>
      <c r="T55" s="167">
        <v>2371.33</v>
      </c>
      <c r="U55" s="167">
        <v>5242.13</v>
      </c>
      <c r="V55" s="169" t="s">
        <v>136</v>
      </c>
      <c r="W55" s="167">
        <v>0</v>
      </c>
      <c r="X55" s="170" t="s">
        <v>155</v>
      </c>
      <c r="Y55" s="170" t="s">
        <v>155</v>
      </c>
      <c r="Z55" s="167">
        <v>198.26</v>
      </c>
      <c r="AA55" s="167">
        <v>5440.39</v>
      </c>
      <c r="AB55" s="117">
        <v>47207</v>
      </c>
      <c r="AC55" s="112">
        <v>0</v>
      </c>
      <c r="AD55" s="167">
        <v>82384</v>
      </c>
      <c r="AE55" s="120">
        <v>10.59</v>
      </c>
      <c r="AF55" s="112"/>
      <c r="AG55" s="171">
        <v>0.3</v>
      </c>
    </row>
    <row r="56" spans="1:33" x14ac:dyDescent="0.25">
      <c r="A56" s="113">
        <v>44713</v>
      </c>
      <c r="B56" s="235" t="s">
        <v>336</v>
      </c>
      <c r="C56" s="112">
        <v>106</v>
      </c>
      <c r="D56" s="254">
        <v>47644.14</v>
      </c>
      <c r="E56" s="115">
        <v>0</v>
      </c>
      <c r="F56" s="166">
        <v>7.3639340000000004</v>
      </c>
      <c r="G56" s="167">
        <v>350848.30244676</v>
      </c>
      <c r="H56" s="167">
        <v>0</v>
      </c>
      <c r="I56" s="167">
        <v>0</v>
      </c>
      <c r="J56" s="167">
        <v>350848.30244676</v>
      </c>
      <c r="K56" s="167">
        <v>350848.30244676</v>
      </c>
      <c r="L56" s="167"/>
      <c r="M56" s="167">
        <v>349221.87</v>
      </c>
      <c r="N56" s="117">
        <v>44734</v>
      </c>
      <c r="O56" s="118" t="s">
        <v>154</v>
      </c>
      <c r="P56" s="114">
        <v>3000000208025</v>
      </c>
      <c r="Q56" s="120">
        <v>11.81</v>
      </c>
      <c r="R56" s="120">
        <v>0.98416666666666675</v>
      </c>
      <c r="S56" s="167">
        <v>3436.93</v>
      </c>
      <c r="T56" s="167">
        <v>1942.73</v>
      </c>
      <c r="U56" s="167">
        <v>5379.66</v>
      </c>
      <c r="V56" s="169" t="s">
        <v>136</v>
      </c>
      <c r="W56" s="167">
        <v>0</v>
      </c>
      <c r="X56" s="170" t="s">
        <v>155</v>
      </c>
      <c r="Y56" s="170" t="s">
        <v>155</v>
      </c>
      <c r="Z56" s="167">
        <v>128.28</v>
      </c>
      <c r="AA56" s="167">
        <v>5507.94</v>
      </c>
      <c r="AB56" s="117">
        <v>47907</v>
      </c>
      <c r="AC56" s="112">
        <v>0</v>
      </c>
      <c r="AD56" s="167">
        <v>82210</v>
      </c>
      <c r="AE56" s="120">
        <v>10.59</v>
      </c>
      <c r="AF56" s="112"/>
      <c r="AG56" s="171">
        <v>0.3</v>
      </c>
    </row>
    <row r="57" spans="1:33" x14ac:dyDescent="0.25">
      <c r="A57" s="113">
        <v>44713</v>
      </c>
      <c r="B57" s="235" t="s">
        <v>334</v>
      </c>
      <c r="C57" s="112">
        <v>106</v>
      </c>
      <c r="D57" s="254">
        <v>54292.33</v>
      </c>
      <c r="E57" s="115">
        <v>2315.31</v>
      </c>
      <c r="F57" s="166">
        <v>7.3639340000000004</v>
      </c>
      <c r="G57" s="167">
        <v>399805.13482622005</v>
      </c>
      <c r="H57" s="167">
        <v>17049.79002954</v>
      </c>
      <c r="I57" s="167">
        <v>0</v>
      </c>
      <c r="J57" s="167">
        <v>416854.92485576007</v>
      </c>
      <c r="K57" s="167">
        <v>416854.92485576007</v>
      </c>
      <c r="L57" s="167"/>
      <c r="M57" s="167">
        <v>289656.02</v>
      </c>
      <c r="N57" s="117">
        <v>44734</v>
      </c>
      <c r="O57" s="118" t="s">
        <v>154</v>
      </c>
      <c r="P57" s="114">
        <v>3000000207991</v>
      </c>
      <c r="Q57" s="120">
        <v>11.81</v>
      </c>
      <c r="R57" s="120">
        <v>0.98416666666666675</v>
      </c>
      <c r="S57" s="167">
        <v>2850.7</v>
      </c>
      <c r="T57" s="167">
        <v>3564.76</v>
      </c>
      <c r="U57" s="167">
        <v>6415.46</v>
      </c>
      <c r="V57" s="169" t="s">
        <v>136</v>
      </c>
      <c r="W57" s="167">
        <v>0</v>
      </c>
      <c r="X57" s="170" t="s">
        <v>155</v>
      </c>
      <c r="Y57" s="170" t="s">
        <v>155</v>
      </c>
      <c r="Z57" s="167">
        <v>196.87</v>
      </c>
      <c r="AA57" s="167">
        <v>6612.33</v>
      </c>
      <c r="AB57" s="117">
        <v>46568</v>
      </c>
      <c r="AC57" s="112">
        <v>4</v>
      </c>
      <c r="AD57" s="167">
        <v>91022</v>
      </c>
      <c r="AE57" s="120">
        <v>10.59</v>
      </c>
      <c r="AF57" s="112"/>
      <c r="AG57" s="171">
        <v>0.3</v>
      </c>
    </row>
    <row r="58" spans="1:33" ht="12.75" x14ac:dyDescent="0.2">
      <c r="D58" s="253">
        <f>SUM(D55:D57)</f>
        <v>141732.79999999999</v>
      </c>
      <c r="M58" s="253">
        <f>SUM(M55:M57)</f>
        <v>930576.91</v>
      </c>
    </row>
    <row r="59" spans="1:33" ht="12.75" x14ac:dyDescent="0.2"/>
    <row r="60" spans="1:33" ht="12.75" x14ac:dyDescent="0.2">
      <c r="A60" s="173" t="s">
        <v>329</v>
      </c>
    </row>
    <row r="61" spans="1:33" ht="72" x14ac:dyDescent="0.2">
      <c r="A61" s="239" t="s">
        <v>107</v>
      </c>
      <c r="B61" s="239" t="s">
        <v>108</v>
      </c>
      <c r="C61" s="239" t="s">
        <v>109</v>
      </c>
      <c r="D61" s="239" t="s">
        <v>110</v>
      </c>
      <c r="E61" s="239" t="s">
        <v>156</v>
      </c>
      <c r="F61" s="239" t="s">
        <v>307</v>
      </c>
      <c r="G61" s="239" t="s">
        <v>112</v>
      </c>
      <c r="H61" s="239" t="s">
        <v>146</v>
      </c>
      <c r="I61" s="239" t="s">
        <v>43</v>
      </c>
      <c r="J61" s="239" t="s">
        <v>114</v>
      </c>
      <c r="K61" s="239" t="s">
        <v>115</v>
      </c>
      <c r="L61" s="239" t="s">
        <v>293</v>
      </c>
      <c r="M61" s="239" t="s">
        <v>117</v>
      </c>
      <c r="N61" s="239" t="s">
        <v>118</v>
      </c>
      <c r="O61" s="239" t="s">
        <v>119</v>
      </c>
      <c r="P61" s="239" t="s">
        <v>120</v>
      </c>
      <c r="Q61" s="239" t="s">
        <v>121</v>
      </c>
      <c r="R61" s="239" t="s">
        <v>122</v>
      </c>
      <c r="S61" s="239" t="s">
        <v>147</v>
      </c>
      <c r="T61" s="239" t="s">
        <v>169</v>
      </c>
      <c r="U61" s="239" t="s">
        <v>124</v>
      </c>
      <c r="V61" s="239" t="s">
        <v>125</v>
      </c>
      <c r="W61" s="239" t="s">
        <v>126</v>
      </c>
      <c r="X61" s="239" t="s">
        <v>127</v>
      </c>
      <c r="Y61" s="239" t="s">
        <v>128</v>
      </c>
      <c r="Z61" s="239" t="s">
        <v>129</v>
      </c>
      <c r="AA61" s="239" t="s">
        <v>165</v>
      </c>
      <c r="AB61" s="239" t="s">
        <v>131</v>
      </c>
      <c r="AC61" s="239" t="s">
        <v>132</v>
      </c>
      <c r="AD61" s="239" t="s">
        <v>133</v>
      </c>
      <c r="AE61" s="239" t="s">
        <v>134</v>
      </c>
      <c r="AF61" s="239" t="s">
        <v>135</v>
      </c>
      <c r="AG61" s="239" t="s">
        <v>170</v>
      </c>
    </row>
    <row r="62" spans="1:33" x14ac:dyDescent="0.25">
      <c r="A62" s="113">
        <v>44682</v>
      </c>
      <c r="B62" s="235">
        <v>14593</v>
      </c>
      <c r="C62" s="112">
        <v>79</v>
      </c>
      <c r="D62" s="254">
        <v>37559.32</v>
      </c>
      <c r="E62" s="115">
        <v>0</v>
      </c>
      <c r="F62" s="166">
        <v>7.3297970000000001</v>
      </c>
      <c r="G62" s="167">
        <v>275302.19105804001</v>
      </c>
      <c r="H62" s="167">
        <v>0</v>
      </c>
      <c r="I62" s="167">
        <v>0</v>
      </c>
      <c r="J62" s="167">
        <v>275302.19105804001</v>
      </c>
      <c r="K62" s="167">
        <v>275302.19105804001</v>
      </c>
      <c r="L62" s="167">
        <v>0</v>
      </c>
      <c r="M62" s="167">
        <v>274635.09999999998</v>
      </c>
      <c r="N62" s="117">
        <v>44694</v>
      </c>
      <c r="O62" s="118" t="s">
        <v>138</v>
      </c>
      <c r="P62" s="114">
        <v>3000000207735</v>
      </c>
      <c r="Q62" s="120">
        <v>11.81</v>
      </c>
      <c r="R62" s="120">
        <v>0.98416666666666675</v>
      </c>
      <c r="S62" s="167">
        <v>2702.87</v>
      </c>
      <c r="T62" s="167">
        <v>3379.9</v>
      </c>
      <c r="U62" s="167">
        <v>6082.77</v>
      </c>
      <c r="V62" s="169" t="s">
        <v>136</v>
      </c>
      <c r="W62" s="167">
        <v>0</v>
      </c>
      <c r="X62" s="170" t="s">
        <v>155</v>
      </c>
      <c r="Y62" s="170" t="s">
        <v>155</v>
      </c>
      <c r="Z62" s="167">
        <v>186.65</v>
      </c>
      <c r="AA62" s="167">
        <v>6269.42</v>
      </c>
      <c r="AB62" s="117">
        <v>46538</v>
      </c>
      <c r="AC62" s="112">
        <v>0</v>
      </c>
      <c r="AD62" s="167">
        <v>81999.8826849662</v>
      </c>
      <c r="AE62" s="120">
        <v>9.77</v>
      </c>
      <c r="AF62" s="112"/>
      <c r="AG62" s="171">
        <v>0.3</v>
      </c>
    </row>
    <row r="63" spans="1:33" x14ac:dyDescent="0.25">
      <c r="A63" s="113">
        <v>44682</v>
      </c>
      <c r="B63" s="235" t="s">
        <v>330</v>
      </c>
      <c r="C63" s="112">
        <v>104</v>
      </c>
      <c r="D63" s="254">
        <v>58409.58</v>
      </c>
      <c r="E63" s="115">
        <v>0</v>
      </c>
      <c r="F63" s="166">
        <v>7.3297970000000001</v>
      </c>
      <c r="G63" s="167">
        <v>428130.36425526004</v>
      </c>
      <c r="H63" s="167">
        <v>0</v>
      </c>
      <c r="I63" s="167">
        <v>0</v>
      </c>
      <c r="J63" s="167">
        <v>428130.36425526004</v>
      </c>
      <c r="K63" s="167">
        <v>428130.36425526004</v>
      </c>
      <c r="L63" s="167">
        <v>0</v>
      </c>
      <c r="M63" s="167">
        <v>427092.95</v>
      </c>
      <c r="N63" s="117">
        <v>44694</v>
      </c>
      <c r="O63" s="118" t="s">
        <v>154</v>
      </c>
      <c r="P63" s="114">
        <v>3000000207752</v>
      </c>
      <c r="Q63" s="120">
        <v>11.81</v>
      </c>
      <c r="R63" s="120">
        <v>0.98416666666666675</v>
      </c>
      <c r="S63" s="167">
        <v>4203.3100000000004</v>
      </c>
      <c r="T63" s="167">
        <v>2412.73</v>
      </c>
      <c r="U63" s="167">
        <v>6616.0400000000009</v>
      </c>
      <c r="V63" s="169" t="s">
        <v>136</v>
      </c>
      <c r="W63" s="167">
        <v>0</v>
      </c>
      <c r="X63" s="170" t="s">
        <v>155</v>
      </c>
      <c r="Y63" s="170" t="s">
        <v>155</v>
      </c>
      <c r="Z63" s="167">
        <v>290.27</v>
      </c>
      <c r="AA63" s="167">
        <v>6906.3100000000013</v>
      </c>
      <c r="AB63" s="117">
        <v>47848</v>
      </c>
      <c r="AC63" s="112">
        <v>0</v>
      </c>
      <c r="AD63" s="167">
        <v>101470</v>
      </c>
      <c r="AE63" s="120">
        <v>10.59</v>
      </c>
      <c r="AF63" s="112"/>
      <c r="AG63" s="171">
        <v>0.3</v>
      </c>
    </row>
    <row r="64" spans="1:33" x14ac:dyDescent="0.25">
      <c r="A64" s="113">
        <v>44682</v>
      </c>
      <c r="B64" s="235" t="s">
        <v>331</v>
      </c>
      <c r="C64" s="112">
        <v>107</v>
      </c>
      <c r="D64" s="254">
        <v>113736.51</v>
      </c>
      <c r="E64" s="115">
        <v>0</v>
      </c>
      <c r="F64" s="166">
        <v>7.3297970000000001</v>
      </c>
      <c r="G64" s="167">
        <v>833665.52978847001</v>
      </c>
      <c r="H64" s="167">
        <v>0</v>
      </c>
      <c r="I64" s="167">
        <v>0</v>
      </c>
      <c r="J64" s="167">
        <v>833665.52978847001</v>
      </c>
      <c r="K64" s="167">
        <v>833665.52978847001</v>
      </c>
      <c r="L64" s="167">
        <v>0</v>
      </c>
      <c r="M64" s="167">
        <v>831645.46</v>
      </c>
      <c r="N64" s="117">
        <v>44704</v>
      </c>
      <c r="O64" s="118" t="s">
        <v>154</v>
      </c>
      <c r="P64" s="114">
        <v>3000000207824</v>
      </c>
      <c r="Q64" s="120">
        <v>11.81</v>
      </c>
      <c r="R64" s="120">
        <v>0.98416666666666675</v>
      </c>
      <c r="S64" s="167">
        <v>8184.78</v>
      </c>
      <c r="T64" s="167">
        <v>10234.959999999999</v>
      </c>
      <c r="U64" s="167">
        <v>18419.739999999998</v>
      </c>
      <c r="V64" s="169" t="s">
        <v>136</v>
      </c>
      <c r="W64" s="167">
        <v>0</v>
      </c>
      <c r="X64" s="170" t="s">
        <v>155</v>
      </c>
      <c r="Y64" s="170" t="s">
        <v>155</v>
      </c>
      <c r="Z64" s="167">
        <v>565.23</v>
      </c>
      <c r="AA64" s="167">
        <v>18984.969999999998</v>
      </c>
      <c r="AB64" s="117">
        <v>46538</v>
      </c>
      <c r="AC64" s="112">
        <v>0</v>
      </c>
      <c r="AD64" s="167">
        <v>197803</v>
      </c>
      <c r="AE64" s="120">
        <v>10.18</v>
      </c>
      <c r="AF64" s="112"/>
      <c r="AG64" s="171">
        <v>0.3</v>
      </c>
    </row>
    <row r="65" spans="1:33" x14ac:dyDescent="0.25">
      <c r="A65" s="113">
        <v>44682</v>
      </c>
      <c r="B65" s="235" t="s">
        <v>332</v>
      </c>
      <c r="C65" s="112">
        <v>106</v>
      </c>
      <c r="D65" s="254">
        <v>57210.98</v>
      </c>
      <c r="E65" s="115">
        <v>0</v>
      </c>
      <c r="F65" s="166">
        <v>7.3297970000000001</v>
      </c>
      <c r="G65" s="167">
        <v>419344.86957106006</v>
      </c>
      <c r="H65" s="167">
        <v>0</v>
      </c>
      <c r="I65" s="167">
        <v>0</v>
      </c>
      <c r="J65" s="167">
        <v>419344.86957106006</v>
      </c>
      <c r="K65" s="167">
        <v>419344.86957106006</v>
      </c>
      <c r="L65" s="167">
        <v>0</v>
      </c>
      <c r="M65" s="167">
        <v>418328.75</v>
      </c>
      <c r="N65" s="117">
        <v>44704</v>
      </c>
      <c r="O65" s="118" t="s">
        <v>154</v>
      </c>
      <c r="P65" s="114">
        <v>3000000207819</v>
      </c>
      <c r="Q65" s="120">
        <v>11.81</v>
      </c>
      <c r="R65" s="120">
        <v>0.98416666666666675</v>
      </c>
      <c r="S65" s="167">
        <v>4117.05</v>
      </c>
      <c r="T65" s="167">
        <v>5148.33</v>
      </c>
      <c r="U65" s="167">
        <v>9265.380000000001</v>
      </c>
      <c r="V65" s="169" t="s">
        <v>136</v>
      </c>
      <c r="W65" s="167">
        <v>0</v>
      </c>
      <c r="X65" s="170" t="s">
        <v>155</v>
      </c>
      <c r="Y65" s="170" t="s">
        <v>155</v>
      </c>
      <c r="Z65" s="167">
        <v>284.31</v>
      </c>
      <c r="AA65" s="167">
        <v>9549.69</v>
      </c>
      <c r="AB65" s="117">
        <v>46538</v>
      </c>
      <c r="AC65" s="112">
        <v>0</v>
      </c>
      <c r="AD65" s="167">
        <v>135344</v>
      </c>
      <c r="AE65" s="120">
        <v>10.18</v>
      </c>
      <c r="AF65" s="112"/>
      <c r="AG65" s="171">
        <v>0.3</v>
      </c>
    </row>
    <row r="66" spans="1:33" x14ac:dyDescent="0.25">
      <c r="A66" s="113">
        <v>44682</v>
      </c>
      <c r="B66" s="235" t="s">
        <v>333</v>
      </c>
      <c r="C66" s="112">
        <v>104</v>
      </c>
      <c r="D66" s="254">
        <v>120078.6</v>
      </c>
      <c r="E66" s="115">
        <v>0</v>
      </c>
      <c r="F66" s="166">
        <v>7.3297970000000001</v>
      </c>
      <c r="G66" s="167">
        <v>880151.76204420009</v>
      </c>
      <c r="H66" s="167">
        <v>0</v>
      </c>
      <c r="I66" s="167">
        <v>0</v>
      </c>
      <c r="J66" s="167">
        <v>880151.76204420009</v>
      </c>
      <c r="K66" s="167">
        <v>880151.76204420009</v>
      </c>
      <c r="L66" s="167">
        <v>0</v>
      </c>
      <c r="M66" s="167">
        <v>1141947.42</v>
      </c>
      <c r="N66" s="117">
        <v>44704</v>
      </c>
      <c r="O66" s="118" t="s">
        <v>154</v>
      </c>
      <c r="P66" s="114">
        <v>3000000207844</v>
      </c>
      <c r="Q66" s="120">
        <v>11.81</v>
      </c>
      <c r="R66" s="120">
        <v>0.98416666666666675</v>
      </c>
      <c r="S66" s="167">
        <v>11238.67</v>
      </c>
      <c r="T66" s="167">
        <v>14053.81</v>
      </c>
      <c r="U66" s="167">
        <v>25292.48</v>
      </c>
      <c r="V66" s="169" t="s">
        <v>136</v>
      </c>
      <c r="W66" s="167">
        <v>0</v>
      </c>
      <c r="X66" s="170" t="s">
        <v>155</v>
      </c>
      <c r="Y66" s="170" t="s">
        <v>155</v>
      </c>
      <c r="Z66" s="167">
        <v>776.13</v>
      </c>
      <c r="AA66" s="167">
        <v>26068.61</v>
      </c>
      <c r="AB66" s="117">
        <v>46538</v>
      </c>
      <c r="AC66" s="112">
        <v>0</v>
      </c>
      <c r="AD66" s="167">
        <v>211483</v>
      </c>
      <c r="AE66" s="120">
        <v>10.18</v>
      </c>
      <c r="AF66" s="112"/>
      <c r="AG66" s="171">
        <v>0.3</v>
      </c>
    </row>
    <row r="67" spans="1:33" x14ac:dyDescent="0.25">
      <c r="A67" s="113">
        <v>44682</v>
      </c>
      <c r="B67" s="235" t="s">
        <v>328</v>
      </c>
      <c r="C67" s="112">
        <v>77</v>
      </c>
      <c r="D67" s="254">
        <v>30540.01</v>
      </c>
      <c r="E67" s="115">
        <v>1311.5</v>
      </c>
      <c r="F67" s="166">
        <v>7.3297970000000001</v>
      </c>
      <c r="G67" s="167">
        <v>223852.07367796998</v>
      </c>
      <c r="H67" s="167">
        <v>9613.0287654999993</v>
      </c>
      <c r="I67" s="167">
        <v>0</v>
      </c>
      <c r="J67" s="167">
        <v>233465.10244346998</v>
      </c>
      <c r="K67" s="167">
        <v>233465.10244346998</v>
      </c>
      <c r="L67" s="167">
        <v>0</v>
      </c>
      <c r="M67" s="167">
        <v>162218.60999999999</v>
      </c>
      <c r="N67" s="117">
        <v>44704</v>
      </c>
      <c r="O67" s="118" t="s">
        <v>154</v>
      </c>
      <c r="P67" s="114">
        <v>3000000207855</v>
      </c>
      <c r="Q67" s="120">
        <v>11.81</v>
      </c>
      <c r="R67" s="120">
        <v>0.98416666666666675</v>
      </c>
      <c r="S67" s="167">
        <v>1596.5</v>
      </c>
      <c r="T67" s="167">
        <v>2290.59</v>
      </c>
      <c r="U67" s="167">
        <v>3887.09</v>
      </c>
      <c r="V67" s="169" t="s">
        <v>136</v>
      </c>
      <c r="W67" s="167">
        <v>0</v>
      </c>
      <c r="X67" s="170" t="s">
        <v>155</v>
      </c>
      <c r="Y67" s="170" t="s">
        <v>155</v>
      </c>
      <c r="Z67" s="167">
        <v>110.25</v>
      </c>
      <c r="AA67" s="167">
        <v>3997.34</v>
      </c>
      <c r="AB67" s="117">
        <v>46356</v>
      </c>
      <c r="AC67" s="112">
        <v>4</v>
      </c>
      <c r="AD67" s="167">
        <v>84494</v>
      </c>
      <c r="AE67" s="120">
        <v>10.59</v>
      </c>
      <c r="AF67" s="112"/>
      <c r="AG67" s="171">
        <v>0.3</v>
      </c>
    </row>
    <row r="68" spans="1:33" x14ac:dyDescent="0.25">
      <c r="A68" s="143"/>
      <c r="B68" s="252"/>
      <c r="C68" s="145"/>
      <c r="D68" s="253">
        <f>SUM(D62:D67)</f>
        <v>417535</v>
      </c>
      <c r="E68" s="146"/>
      <c r="F68" s="229"/>
      <c r="G68" s="230"/>
      <c r="H68" s="230"/>
      <c r="I68" s="230"/>
      <c r="J68" s="230"/>
      <c r="K68" s="230"/>
      <c r="L68" s="230"/>
      <c r="M68" s="253">
        <f>SUM(M62:M67)</f>
        <v>3255868.2899999996</v>
      </c>
      <c r="N68" s="148"/>
      <c r="O68" s="149"/>
      <c r="P68" s="144"/>
      <c r="Q68" s="151"/>
      <c r="R68" s="151"/>
      <c r="S68" s="230"/>
      <c r="T68" s="230"/>
      <c r="U68" s="230"/>
      <c r="V68" s="232"/>
      <c r="W68" s="230"/>
      <c r="X68" s="233"/>
      <c r="Y68" s="233"/>
      <c r="Z68" s="230"/>
      <c r="AA68" s="230"/>
      <c r="AB68" s="145"/>
      <c r="AC68" s="145"/>
      <c r="AD68" s="230"/>
      <c r="AE68" s="151"/>
      <c r="AF68" s="145"/>
      <c r="AG68" s="234"/>
    </row>
    <row r="69" spans="1:33" x14ac:dyDescent="0.25">
      <c r="A69" s="143"/>
      <c r="B69" s="252"/>
      <c r="C69" s="145"/>
      <c r="D69" s="253"/>
      <c r="E69" s="146"/>
      <c r="F69" s="229"/>
      <c r="G69" s="230"/>
      <c r="H69" s="230"/>
      <c r="I69" s="230"/>
      <c r="J69" s="230"/>
      <c r="K69" s="230"/>
      <c r="L69" s="230"/>
      <c r="M69" s="253"/>
      <c r="N69" s="148"/>
      <c r="O69" s="149"/>
      <c r="P69" s="144"/>
      <c r="Q69" s="151"/>
      <c r="R69" s="151"/>
      <c r="S69" s="230"/>
      <c r="T69" s="230"/>
      <c r="U69" s="230"/>
      <c r="V69" s="232"/>
      <c r="W69" s="230"/>
      <c r="X69" s="233"/>
      <c r="Y69" s="233"/>
      <c r="Z69" s="230"/>
      <c r="AA69" s="230"/>
      <c r="AB69" s="145"/>
      <c r="AC69" s="145"/>
      <c r="AD69" s="230"/>
      <c r="AE69" s="151"/>
      <c r="AF69" s="145"/>
      <c r="AG69" s="234"/>
    </row>
    <row r="70" spans="1:33" ht="12.75" x14ac:dyDescent="0.2">
      <c r="A70" s="173" t="s">
        <v>324</v>
      </c>
    </row>
    <row r="71" spans="1:33" ht="72" x14ac:dyDescent="0.2">
      <c r="A71" s="239" t="s">
        <v>107</v>
      </c>
      <c r="B71" s="239" t="s">
        <v>108</v>
      </c>
      <c r="C71" s="239" t="s">
        <v>109</v>
      </c>
      <c r="D71" s="239" t="s">
        <v>110</v>
      </c>
      <c r="E71" s="239" t="s">
        <v>156</v>
      </c>
      <c r="F71" s="239" t="s">
        <v>307</v>
      </c>
      <c r="G71" s="239" t="s">
        <v>112</v>
      </c>
      <c r="H71" s="239" t="s">
        <v>146</v>
      </c>
      <c r="I71" s="239" t="s">
        <v>43</v>
      </c>
      <c r="J71" s="239" t="s">
        <v>114</v>
      </c>
      <c r="K71" s="239" t="s">
        <v>115</v>
      </c>
      <c r="L71" s="239" t="s">
        <v>293</v>
      </c>
      <c r="M71" s="239" t="s">
        <v>117</v>
      </c>
      <c r="N71" s="239" t="s">
        <v>118</v>
      </c>
      <c r="O71" s="239" t="s">
        <v>119</v>
      </c>
      <c r="P71" s="239" t="s">
        <v>120</v>
      </c>
      <c r="Q71" s="239" t="s">
        <v>121</v>
      </c>
      <c r="R71" s="306" t="s">
        <v>122</v>
      </c>
      <c r="S71" s="239" t="s">
        <v>147</v>
      </c>
      <c r="T71" s="239" t="s">
        <v>169</v>
      </c>
      <c r="U71" s="239" t="s">
        <v>124</v>
      </c>
      <c r="V71" s="239" t="s">
        <v>125</v>
      </c>
      <c r="W71" s="239" t="s">
        <v>126</v>
      </c>
      <c r="X71" s="239" t="s">
        <v>127</v>
      </c>
      <c r="Y71" s="239" t="s">
        <v>128</v>
      </c>
      <c r="Z71" s="239" t="s">
        <v>129</v>
      </c>
      <c r="AA71" s="239" t="s">
        <v>165</v>
      </c>
      <c r="AB71" s="239" t="s">
        <v>131</v>
      </c>
      <c r="AC71" s="239" t="s">
        <v>132</v>
      </c>
      <c r="AD71" s="239" t="s">
        <v>133</v>
      </c>
      <c r="AE71" s="239" t="s">
        <v>134</v>
      </c>
      <c r="AF71" s="239" t="s">
        <v>135</v>
      </c>
      <c r="AG71" s="239" t="s">
        <v>170</v>
      </c>
    </row>
    <row r="72" spans="1:33" x14ac:dyDescent="0.25">
      <c r="A72" s="113">
        <v>44593</v>
      </c>
      <c r="B72" s="235" t="s">
        <v>309</v>
      </c>
      <c r="C72" s="112">
        <v>114</v>
      </c>
      <c r="D72" s="254">
        <v>63542.820000000007</v>
      </c>
      <c r="E72" s="115">
        <v>68744.86</v>
      </c>
      <c r="F72" s="166">
        <v>7.1785370000000004</v>
      </c>
      <c r="G72" s="167">
        <v>456144.48445434007</v>
      </c>
      <c r="H72" s="167">
        <v>493487.52106982004</v>
      </c>
      <c r="I72" s="167" t="s">
        <v>323</v>
      </c>
      <c r="J72" s="167">
        <v>957632.00552416011</v>
      </c>
      <c r="K72" s="167">
        <v>957632.00552416011</v>
      </c>
      <c r="L72" s="167">
        <v>0</v>
      </c>
      <c r="M72" s="167">
        <v>218000</v>
      </c>
      <c r="N72" s="117">
        <v>44546</v>
      </c>
      <c r="O72" s="118" t="s">
        <v>154</v>
      </c>
      <c r="P72" s="114">
        <v>3000000207187</v>
      </c>
      <c r="Q72" s="120">
        <v>11.76</v>
      </c>
      <c r="R72" s="120">
        <v>0.98</v>
      </c>
      <c r="S72" s="167">
        <v>2145.48</v>
      </c>
      <c r="T72" s="167">
        <v>958.29</v>
      </c>
      <c r="U72" s="167">
        <v>3103.77</v>
      </c>
      <c r="V72" s="169" t="s">
        <v>136</v>
      </c>
      <c r="W72" s="167">
        <v>0</v>
      </c>
      <c r="X72" s="170" t="s">
        <v>155</v>
      </c>
      <c r="Y72" s="170" t="s">
        <v>155</v>
      </c>
      <c r="Z72" s="167">
        <v>148.16</v>
      </c>
      <c r="AA72" s="167">
        <v>3251.93</v>
      </c>
      <c r="AB72" s="117">
        <v>48212</v>
      </c>
      <c r="AC72" s="112">
        <v>140</v>
      </c>
      <c r="AD72" s="167">
        <v>270097.96000000002</v>
      </c>
      <c r="AE72" s="120">
        <v>10.59</v>
      </c>
      <c r="AF72" s="112"/>
      <c r="AG72" s="171">
        <v>0.3</v>
      </c>
    </row>
    <row r="73" spans="1:33" x14ac:dyDescent="0.25">
      <c r="A73" s="143"/>
      <c r="B73" s="252"/>
      <c r="C73" s="145"/>
      <c r="D73" s="253">
        <f>SUM(D72:D72)</f>
        <v>63542.820000000007</v>
      </c>
      <c r="E73" s="146"/>
      <c r="F73" s="229"/>
      <c r="G73" s="230"/>
      <c r="H73" s="230"/>
      <c r="I73" s="230"/>
      <c r="J73" s="230"/>
      <c r="K73" s="230"/>
      <c r="L73" s="230"/>
      <c r="M73" s="253">
        <f>SUM(M72:M72)</f>
        <v>218000</v>
      </c>
      <c r="N73" s="148"/>
      <c r="O73" s="149"/>
      <c r="P73" s="144"/>
      <c r="Q73" s="151"/>
      <c r="R73" s="151"/>
      <c r="S73" s="230"/>
      <c r="T73" s="230"/>
      <c r="U73" s="230"/>
      <c r="V73" s="232"/>
      <c r="W73" s="230"/>
      <c r="X73" s="233"/>
      <c r="Y73" s="233"/>
      <c r="Z73" s="230"/>
      <c r="AA73" s="230"/>
      <c r="AB73" s="145"/>
      <c r="AC73" s="145"/>
      <c r="AD73" s="230"/>
      <c r="AE73" s="151"/>
      <c r="AF73" s="145"/>
      <c r="AG73" s="234"/>
    </row>
    <row r="74" spans="1:33" x14ac:dyDescent="0.25">
      <c r="A74" s="143"/>
      <c r="B74" s="252"/>
      <c r="C74" s="145"/>
      <c r="D74" s="253"/>
      <c r="E74" s="146"/>
      <c r="F74" s="229"/>
      <c r="G74" s="230"/>
      <c r="H74" s="230"/>
      <c r="I74" s="230"/>
      <c r="J74" s="230"/>
      <c r="K74" s="230"/>
      <c r="L74" s="230"/>
      <c r="M74" s="253"/>
      <c r="N74" s="148"/>
      <c r="O74" s="149"/>
      <c r="P74" s="144"/>
      <c r="Q74" s="151"/>
      <c r="R74" s="151"/>
      <c r="S74" s="230"/>
      <c r="T74" s="230"/>
      <c r="U74" s="230"/>
      <c r="V74" s="232"/>
      <c r="W74" s="230"/>
      <c r="X74" s="233"/>
      <c r="Y74" s="233"/>
      <c r="Z74" s="230"/>
      <c r="AA74" s="230"/>
      <c r="AB74" s="145"/>
      <c r="AC74" s="145"/>
      <c r="AD74" s="230"/>
      <c r="AE74" s="151"/>
      <c r="AF74" s="145"/>
      <c r="AG74" s="234"/>
    </row>
    <row r="75" spans="1:33" ht="12.75" x14ac:dyDescent="0.2">
      <c r="A75" s="173" t="s">
        <v>305</v>
      </c>
    </row>
    <row r="76" spans="1:33" ht="72" x14ac:dyDescent="0.2">
      <c r="A76" s="239" t="s">
        <v>107</v>
      </c>
      <c r="B76" s="239" t="s">
        <v>108</v>
      </c>
      <c r="C76" s="239" t="s">
        <v>109</v>
      </c>
      <c r="D76" s="239" t="s">
        <v>110</v>
      </c>
      <c r="E76" s="239" t="s">
        <v>156</v>
      </c>
      <c r="F76" s="239" t="s">
        <v>307</v>
      </c>
      <c r="G76" s="239" t="s">
        <v>112</v>
      </c>
      <c r="H76" s="239" t="s">
        <v>146</v>
      </c>
      <c r="I76" s="239" t="s">
        <v>43</v>
      </c>
      <c r="J76" s="239" t="s">
        <v>114</v>
      </c>
      <c r="K76" s="239" t="s">
        <v>115</v>
      </c>
      <c r="L76" s="239" t="s">
        <v>293</v>
      </c>
      <c r="M76" s="239" t="s">
        <v>117</v>
      </c>
      <c r="N76" s="239" t="s">
        <v>118</v>
      </c>
      <c r="O76" s="239" t="s">
        <v>119</v>
      </c>
      <c r="P76" s="239" t="s">
        <v>120</v>
      </c>
      <c r="Q76" s="239" t="s">
        <v>121</v>
      </c>
      <c r="R76" s="239" t="s">
        <v>122</v>
      </c>
      <c r="S76" s="239" t="s">
        <v>147</v>
      </c>
      <c r="T76" s="239" t="s">
        <v>169</v>
      </c>
      <c r="U76" s="239" t="s">
        <v>124</v>
      </c>
      <c r="V76" s="239" t="s">
        <v>125</v>
      </c>
      <c r="W76" s="239" t="s">
        <v>126</v>
      </c>
      <c r="X76" s="239" t="s">
        <v>127</v>
      </c>
      <c r="Y76" s="239" t="s">
        <v>128</v>
      </c>
      <c r="Z76" s="239" t="s">
        <v>129</v>
      </c>
      <c r="AA76" s="239" t="s">
        <v>165</v>
      </c>
      <c r="AB76" s="239" t="s">
        <v>131</v>
      </c>
      <c r="AC76" s="239" t="s">
        <v>132</v>
      </c>
      <c r="AD76" s="239" t="s">
        <v>133</v>
      </c>
      <c r="AE76" s="239" t="s">
        <v>134</v>
      </c>
      <c r="AF76" s="239" t="s">
        <v>135</v>
      </c>
      <c r="AG76" s="239" t="s">
        <v>170</v>
      </c>
    </row>
    <row r="77" spans="1:33" x14ac:dyDescent="0.25">
      <c r="A77" s="113">
        <v>44470</v>
      </c>
      <c r="B77" s="235" t="s">
        <v>306</v>
      </c>
      <c r="C77" s="112">
        <v>111</v>
      </c>
      <c r="D77" s="254">
        <v>67284.710000000006</v>
      </c>
      <c r="E77" s="115">
        <v>7730.1600000000017</v>
      </c>
      <c r="F77" s="166">
        <v>6.972588</v>
      </c>
      <c r="G77" s="167">
        <v>469148.56152947992</v>
      </c>
      <c r="H77" s="167">
        <v>53899.220854080013</v>
      </c>
      <c r="I77" s="167">
        <v>0</v>
      </c>
      <c r="J77" s="167">
        <v>523047.78238355991</v>
      </c>
      <c r="K77" s="167">
        <v>523047.78238355991</v>
      </c>
      <c r="L77" s="167">
        <v>0</v>
      </c>
      <c r="M77" s="167">
        <v>278050.15999999997</v>
      </c>
      <c r="N77" s="117">
        <v>44480</v>
      </c>
      <c r="O77" s="118" t="s">
        <v>154</v>
      </c>
      <c r="P77" s="114">
        <v>3000000206983</v>
      </c>
      <c r="Q77" s="120">
        <v>11.81</v>
      </c>
      <c r="R77" s="120">
        <v>0.98416666666666675</v>
      </c>
      <c r="S77" s="167">
        <v>2736.48</v>
      </c>
      <c r="T77" s="167">
        <v>3421.93</v>
      </c>
      <c r="U77" s="167">
        <v>6158.41</v>
      </c>
      <c r="V77" s="169" t="s">
        <v>136</v>
      </c>
      <c r="W77" s="167">
        <v>0</v>
      </c>
      <c r="X77" s="170" t="s">
        <v>155</v>
      </c>
      <c r="Y77" s="170" t="s">
        <v>155</v>
      </c>
      <c r="Z77" s="167">
        <v>188.97</v>
      </c>
      <c r="AA77" s="167">
        <v>6347.38</v>
      </c>
      <c r="AB77" s="117">
        <v>46326</v>
      </c>
      <c r="AC77" s="112">
        <v>13</v>
      </c>
      <c r="AD77" s="167">
        <v>109252.2</v>
      </c>
      <c r="AE77" s="120">
        <v>10.18</v>
      </c>
      <c r="AF77" s="112"/>
      <c r="AG77" s="171">
        <v>0.3</v>
      </c>
    </row>
    <row r="78" spans="1:33" x14ac:dyDescent="0.25">
      <c r="A78" s="143"/>
      <c r="B78" s="252"/>
      <c r="C78" s="145"/>
      <c r="D78" s="253">
        <f>SUM(D77:D77)</f>
        <v>67284.710000000006</v>
      </c>
      <c r="E78" s="146"/>
      <c r="F78" s="229"/>
      <c r="G78" s="230"/>
      <c r="H78" s="230"/>
      <c r="I78" s="230"/>
      <c r="J78" s="230"/>
      <c r="K78" s="230"/>
      <c r="L78" s="230"/>
      <c r="M78" s="253">
        <f>SUM(M77:M77)</f>
        <v>278050.15999999997</v>
      </c>
      <c r="N78" s="148"/>
      <c r="O78" s="149"/>
      <c r="P78" s="144"/>
      <c r="Q78" s="151"/>
      <c r="R78" s="151"/>
      <c r="S78" s="230"/>
      <c r="T78" s="230"/>
      <c r="U78" s="230"/>
      <c r="V78" s="232"/>
      <c r="W78" s="230"/>
      <c r="X78" s="233"/>
      <c r="Y78" s="233"/>
      <c r="Z78" s="230"/>
      <c r="AA78" s="230"/>
      <c r="AB78" s="145"/>
      <c r="AC78" s="145"/>
      <c r="AD78" s="230"/>
      <c r="AE78" s="151"/>
      <c r="AF78" s="145"/>
      <c r="AG78" s="234"/>
    </row>
    <row r="79" spans="1:33" x14ac:dyDescent="0.25">
      <c r="A79" s="143"/>
      <c r="B79" s="252"/>
      <c r="C79" s="145"/>
      <c r="D79" s="253"/>
      <c r="E79" s="146"/>
      <c r="F79" s="229"/>
      <c r="G79" s="230"/>
      <c r="H79" s="230"/>
      <c r="I79" s="230"/>
      <c r="J79" s="230"/>
      <c r="K79" s="230"/>
      <c r="L79" s="230"/>
      <c r="M79" s="253"/>
      <c r="N79" s="148"/>
      <c r="O79" s="149"/>
      <c r="P79" s="144"/>
      <c r="Q79" s="151"/>
      <c r="R79" s="151"/>
      <c r="S79" s="230"/>
      <c r="T79" s="230"/>
      <c r="U79" s="230"/>
      <c r="V79" s="232"/>
      <c r="W79" s="230"/>
      <c r="X79" s="233"/>
      <c r="Y79" s="233"/>
      <c r="Z79" s="230"/>
      <c r="AA79" s="230"/>
      <c r="AB79" s="145"/>
      <c r="AC79" s="145"/>
      <c r="AD79" s="230"/>
      <c r="AE79" s="151"/>
      <c r="AF79" s="145"/>
      <c r="AG79" s="234"/>
    </row>
    <row r="80" spans="1:33" ht="12.75" x14ac:dyDescent="0.2">
      <c r="A80" s="173" t="s">
        <v>302</v>
      </c>
    </row>
    <row r="81" spans="1:33" ht="72" x14ac:dyDescent="0.2">
      <c r="A81" s="239" t="s">
        <v>107</v>
      </c>
      <c r="B81" s="239" t="s">
        <v>108</v>
      </c>
      <c r="C81" s="239" t="s">
        <v>109</v>
      </c>
      <c r="D81" s="239" t="s">
        <v>110</v>
      </c>
      <c r="E81" s="239" t="s">
        <v>156</v>
      </c>
      <c r="F81" s="239" t="s">
        <v>304</v>
      </c>
      <c r="G81" s="239" t="s">
        <v>112</v>
      </c>
      <c r="H81" s="239" t="s">
        <v>146</v>
      </c>
      <c r="I81" s="239" t="s">
        <v>43</v>
      </c>
      <c r="J81" s="239" t="s">
        <v>114</v>
      </c>
      <c r="K81" s="239" t="s">
        <v>115</v>
      </c>
      <c r="L81" s="239" t="s">
        <v>293</v>
      </c>
      <c r="M81" s="239" t="s">
        <v>117</v>
      </c>
      <c r="N81" s="239" t="s">
        <v>118</v>
      </c>
      <c r="O81" s="239" t="s">
        <v>119</v>
      </c>
      <c r="P81" s="239" t="s">
        <v>120</v>
      </c>
      <c r="Q81" s="239" t="s">
        <v>121</v>
      </c>
      <c r="R81" s="239" t="s">
        <v>122</v>
      </c>
      <c r="S81" s="239" t="s">
        <v>147</v>
      </c>
      <c r="T81" s="239" t="s">
        <v>169</v>
      </c>
      <c r="U81" s="239" t="s">
        <v>124</v>
      </c>
      <c r="V81" s="239" t="s">
        <v>125</v>
      </c>
      <c r="W81" s="239" t="s">
        <v>126</v>
      </c>
      <c r="X81" s="239" t="s">
        <v>127</v>
      </c>
      <c r="Y81" s="239" t="s">
        <v>128</v>
      </c>
      <c r="Z81" s="239" t="s">
        <v>129</v>
      </c>
      <c r="AA81" s="239" t="s">
        <v>165</v>
      </c>
      <c r="AB81" s="239" t="s">
        <v>131</v>
      </c>
      <c r="AC81" s="239" t="s">
        <v>132</v>
      </c>
      <c r="AD81" s="239" t="s">
        <v>133</v>
      </c>
      <c r="AE81" s="239" t="s">
        <v>134</v>
      </c>
      <c r="AF81" s="239" t="s">
        <v>135</v>
      </c>
      <c r="AG81" s="239" t="s">
        <v>170</v>
      </c>
    </row>
    <row r="82" spans="1:33" x14ac:dyDescent="0.25">
      <c r="A82" s="113">
        <v>44409</v>
      </c>
      <c r="B82" s="235">
        <v>17890</v>
      </c>
      <c r="C82" s="112">
        <v>110</v>
      </c>
      <c r="D82" s="254">
        <v>43787.61</v>
      </c>
      <c r="E82" s="115">
        <v>0</v>
      </c>
      <c r="F82" s="166">
        <v>6.9008349999999998</v>
      </c>
      <c r="G82" s="167">
        <v>303848.59563449997</v>
      </c>
      <c r="H82" s="167">
        <v>0</v>
      </c>
      <c r="I82" s="167">
        <v>0</v>
      </c>
      <c r="J82" s="167">
        <v>303848.59563449997</v>
      </c>
      <c r="K82" s="167">
        <v>303848.59563449997</v>
      </c>
      <c r="L82" s="167">
        <v>0</v>
      </c>
      <c r="M82" s="167">
        <v>270773.24</v>
      </c>
      <c r="N82" s="117">
        <v>44420</v>
      </c>
      <c r="O82" s="118" t="s">
        <v>138</v>
      </c>
      <c r="P82" s="114">
        <v>3000000206815</v>
      </c>
      <c r="Q82" s="120">
        <v>11.8</v>
      </c>
      <c r="R82" s="120">
        <v>0.98333333333333339</v>
      </c>
      <c r="S82" s="167">
        <v>2662.6</v>
      </c>
      <c r="T82" s="167">
        <v>3333.27</v>
      </c>
      <c r="U82" s="167">
        <v>5995.87</v>
      </c>
      <c r="V82" s="169" t="s">
        <v>136</v>
      </c>
      <c r="W82" s="167">
        <v>0</v>
      </c>
      <c r="X82" s="170" t="s">
        <v>155</v>
      </c>
      <c r="Y82" s="170" t="s">
        <v>155</v>
      </c>
      <c r="Z82" s="167">
        <v>184.03</v>
      </c>
      <c r="AA82" s="167">
        <v>6179.9</v>
      </c>
      <c r="AB82" s="117">
        <v>46265</v>
      </c>
      <c r="AC82" s="112">
        <v>0</v>
      </c>
      <c r="AD82" s="167">
        <v>88000</v>
      </c>
      <c r="AE82" s="120">
        <v>10.5</v>
      </c>
      <c r="AF82" s="112"/>
      <c r="AG82" s="171">
        <v>0.3</v>
      </c>
    </row>
    <row r="83" spans="1:33" x14ac:dyDescent="0.25">
      <c r="A83" s="113">
        <v>44409</v>
      </c>
      <c r="B83" s="235">
        <v>45997</v>
      </c>
      <c r="C83" s="112">
        <v>125</v>
      </c>
      <c r="D83" s="254">
        <v>43241.63</v>
      </c>
      <c r="E83" s="115">
        <v>0</v>
      </c>
      <c r="F83" s="166">
        <v>6.9008349999999998</v>
      </c>
      <c r="G83" s="167">
        <v>299773.51455029997</v>
      </c>
      <c r="H83" s="167">
        <v>0</v>
      </c>
      <c r="I83" s="167">
        <v>0</v>
      </c>
      <c r="J83" s="167">
        <v>299773.51455029997</v>
      </c>
      <c r="K83" s="167">
        <v>299773.51455029997</v>
      </c>
      <c r="L83" s="167">
        <v>0</v>
      </c>
      <c r="M83" s="167">
        <v>267397.01</v>
      </c>
      <c r="N83" s="117">
        <v>44427</v>
      </c>
      <c r="O83" s="118" t="s">
        <v>138</v>
      </c>
      <c r="P83" s="114">
        <v>3000000206772</v>
      </c>
      <c r="Q83" s="120">
        <v>11.8</v>
      </c>
      <c r="R83" s="120">
        <v>0.98333333333333339</v>
      </c>
      <c r="S83" s="167">
        <v>2597.04</v>
      </c>
      <c r="T83" s="167">
        <v>3324.07</v>
      </c>
      <c r="U83" s="167">
        <v>5921.1100000000006</v>
      </c>
      <c r="V83" s="169" t="s">
        <v>136</v>
      </c>
      <c r="W83" s="167">
        <v>0</v>
      </c>
      <c r="X83" s="170" t="s">
        <v>155</v>
      </c>
      <c r="Y83" s="170" t="s">
        <v>155</v>
      </c>
      <c r="Z83" s="167">
        <v>181.73</v>
      </c>
      <c r="AA83" s="167">
        <v>6102.84</v>
      </c>
      <c r="AB83" s="117">
        <v>46265</v>
      </c>
      <c r="AC83" s="112">
        <v>0</v>
      </c>
      <c r="AD83" s="167">
        <v>75000</v>
      </c>
      <c r="AE83" s="120">
        <v>10.1</v>
      </c>
      <c r="AF83" s="112"/>
      <c r="AG83" s="171">
        <v>0.3</v>
      </c>
    </row>
    <row r="84" spans="1:33" x14ac:dyDescent="0.25">
      <c r="A84" s="113">
        <v>44409</v>
      </c>
      <c r="B84" s="235" t="s">
        <v>303</v>
      </c>
      <c r="C84" s="112">
        <v>113</v>
      </c>
      <c r="D84" s="254">
        <v>41511.08</v>
      </c>
      <c r="E84" s="115">
        <v>1813.52</v>
      </c>
      <c r="F84" s="166">
        <v>6.9008349999999998</v>
      </c>
      <c r="G84" s="167">
        <v>287919.46721234999</v>
      </c>
      <c r="H84" s="167">
        <v>12514.802289199999</v>
      </c>
      <c r="I84" s="167">
        <v>0</v>
      </c>
      <c r="J84" s="167">
        <v>300434.26950155001</v>
      </c>
      <c r="K84" s="167">
        <v>300434.26950155001</v>
      </c>
      <c r="L84" s="167">
        <v>0</v>
      </c>
      <c r="M84" s="167">
        <v>208199.44</v>
      </c>
      <c r="N84" s="117">
        <v>44428</v>
      </c>
      <c r="O84" s="118" t="s">
        <v>154</v>
      </c>
      <c r="P84" s="114">
        <v>3000000206833</v>
      </c>
      <c r="Q84" s="120">
        <v>11.8</v>
      </c>
      <c r="R84" s="120">
        <v>0.98333333333333339</v>
      </c>
      <c r="S84" s="167">
        <v>2047.29</v>
      </c>
      <c r="T84" s="167">
        <v>2562.98</v>
      </c>
      <c r="U84" s="167">
        <v>4610.2700000000004</v>
      </c>
      <c r="V84" s="169" t="s">
        <v>136</v>
      </c>
      <c r="W84" s="167">
        <v>0</v>
      </c>
      <c r="X84" s="170" t="s">
        <v>155</v>
      </c>
      <c r="Y84" s="170" t="s">
        <v>155</v>
      </c>
      <c r="Z84" s="167">
        <v>141.5</v>
      </c>
      <c r="AA84" s="167">
        <v>4751.7700000000004</v>
      </c>
      <c r="AB84" s="117">
        <v>46265</v>
      </c>
      <c r="AC84" s="112">
        <v>4</v>
      </c>
      <c r="AD84" s="167">
        <v>68570.399999999994</v>
      </c>
      <c r="AE84" s="120">
        <v>10.59</v>
      </c>
      <c r="AF84" s="112"/>
      <c r="AG84" s="171">
        <v>0.3</v>
      </c>
    </row>
    <row r="85" spans="1:33" x14ac:dyDescent="0.25">
      <c r="A85" s="143"/>
      <c r="B85" s="252"/>
      <c r="C85" s="145"/>
      <c r="D85" s="253">
        <f>SUM(D82:D84)</f>
        <v>128540.31999999999</v>
      </c>
      <c r="E85" s="146"/>
      <c r="F85" s="229"/>
      <c r="G85" s="230"/>
      <c r="H85" s="230"/>
      <c r="I85" s="230"/>
      <c r="J85" s="230"/>
      <c r="K85" s="230"/>
      <c r="L85" s="230"/>
      <c r="M85" s="253">
        <f>SUM(M82:M84)</f>
        <v>746369.69</v>
      </c>
      <c r="N85" s="148"/>
      <c r="O85" s="149"/>
      <c r="P85" s="144"/>
      <c r="Q85" s="151"/>
      <c r="R85" s="151"/>
      <c r="S85" s="230"/>
      <c r="T85" s="230"/>
      <c r="U85" s="230"/>
      <c r="V85" s="232"/>
      <c r="W85" s="230"/>
      <c r="X85" s="233"/>
      <c r="Y85" s="233"/>
      <c r="Z85" s="230"/>
      <c r="AA85" s="230"/>
      <c r="AB85" s="145"/>
      <c r="AC85" s="145"/>
      <c r="AD85" s="230"/>
      <c r="AE85" s="151"/>
      <c r="AF85" s="145"/>
      <c r="AG85" s="234"/>
    </row>
    <row r="86" spans="1:33" x14ac:dyDescent="0.25">
      <c r="A86" s="143"/>
      <c r="B86" s="252"/>
      <c r="C86" s="145"/>
      <c r="D86" s="253"/>
      <c r="E86" s="146"/>
      <c r="F86" s="229"/>
      <c r="G86" s="230"/>
      <c r="H86" s="230"/>
      <c r="I86" s="230"/>
      <c r="J86" s="230"/>
      <c r="K86" s="230"/>
      <c r="L86" s="230"/>
      <c r="M86" s="253"/>
      <c r="N86" s="148"/>
      <c r="O86" s="149"/>
      <c r="P86" s="144"/>
      <c r="Q86" s="151"/>
      <c r="R86" s="151"/>
      <c r="S86" s="230"/>
      <c r="T86" s="230"/>
      <c r="U86" s="230"/>
      <c r="V86" s="232"/>
      <c r="W86" s="230"/>
      <c r="X86" s="233"/>
      <c r="Y86" s="233"/>
      <c r="Z86" s="230"/>
      <c r="AA86" s="230"/>
      <c r="AB86" s="145"/>
      <c r="AC86" s="145"/>
      <c r="AD86" s="230"/>
      <c r="AE86" s="151"/>
      <c r="AF86" s="145"/>
      <c r="AG86" s="234"/>
    </row>
    <row r="87" spans="1:33" ht="12.75" x14ac:dyDescent="0.2">
      <c r="A87" s="173" t="s">
        <v>300</v>
      </c>
    </row>
    <row r="88" spans="1:33" ht="72" x14ac:dyDescent="0.2">
      <c r="A88" s="239" t="s">
        <v>107</v>
      </c>
      <c r="B88" s="239" t="s">
        <v>108</v>
      </c>
      <c r="C88" s="239" t="s">
        <v>109</v>
      </c>
      <c r="D88" s="239" t="s">
        <v>110</v>
      </c>
      <c r="E88" s="239" t="s">
        <v>156</v>
      </c>
      <c r="F88" s="239" t="s">
        <v>301</v>
      </c>
      <c r="G88" s="239" t="s">
        <v>112</v>
      </c>
      <c r="H88" s="239" t="s">
        <v>146</v>
      </c>
      <c r="I88" s="239" t="s">
        <v>43</v>
      </c>
      <c r="J88" s="239" t="s">
        <v>114</v>
      </c>
      <c r="K88" s="239" t="s">
        <v>115</v>
      </c>
      <c r="L88" s="239" t="s">
        <v>293</v>
      </c>
      <c r="M88" s="239" t="s">
        <v>117</v>
      </c>
      <c r="N88" s="239" t="s">
        <v>118</v>
      </c>
      <c r="O88" s="239" t="s">
        <v>119</v>
      </c>
      <c r="P88" s="239" t="s">
        <v>120</v>
      </c>
      <c r="Q88" s="239" t="s">
        <v>121</v>
      </c>
      <c r="R88" s="239" t="s">
        <v>122</v>
      </c>
      <c r="S88" s="239" t="s">
        <v>147</v>
      </c>
      <c r="T88" s="239" t="s">
        <v>169</v>
      </c>
      <c r="U88" s="239" t="s">
        <v>124</v>
      </c>
      <c r="V88" s="239" t="s">
        <v>125</v>
      </c>
      <c r="W88" s="239" t="s">
        <v>126</v>
      </c>
      <c r="X88" s="239" t="s">
        <v>127</v>
      </c>
      <c r="Y88" s="239" t="s">
        <v>128</v>
      </c>
      <c r="Z88" s="239" t="s">
        <v>129</v>
      </c>
      <c r="AA88" s="239" t="s">
        <v>165</v>
      </c>
      <c r="AB88" s="239" t="s">
        <v>131</v>
      </c>
      <c r="AC88" s="239" t="s">
        <v>132</v>
      </c>
      <c r="AD88" s="239" t="s">
        <v>133</v>
      </c>
      <c r="AE88" s="239" t="s">
        <v>134</v>
      </c>
      <c r="AF88" s="239" t="s">
        <v>135</v>
      </c>
      <c r="AG88" s="239" t="s">
        <v>170</v>
      </c>
    </row>
    <row r="89" spans="1:33" x14ac:dyDescent="0.25">
      <c r="A89" s="113">
        <v>44378</v>
      </c>
      <c r="B89" s="235" t="s">
        <v>298</v>
      </c>
      <c r="C89" s="112">
        <v>114</v>
      </c>
      <c r="D89" s="254">
        <v>72513.67</v>
      </c>
      <c r="E89" s="115">
        <v>0</v>
      </c>
      <c r="F89" s="166">
        <v>6.8708739999999997</v>
      </c>
      <c r="G89" s="167">
        <v>498232.28984757996</v>
      </c>
      <c r="H89" s="167">
        <v>0</v>
      </c>
      <c r="I89" s="167">
        <v>0</v>
      </c>
      <c r="J89" s="167">
        <v>498232.28984757996</v>
      </c>
      <c r="K89" s="167">
        <v>498232.28984757996</v>
      </c>
      <c r="L89" s="167">
        <v>0</v>
      </c>
      <c r="M89" s="167">
        <v>445867.94</v>
      </c>
      <c r="N89" s="117">
        <v>44400</v>
      </c>
      <c r="O89" s="118" t="s">
        <v>154</v>
      </c>
      <c r="P89" s="114">
        <v>3000000206731</v>
      </c>
      <c r="Q89" s="120">
        <v>11.8</v>
      </c>
      <c r="R89" s="120">
        <v>0.98333333333333339</v>
      </c>
      <c r="S89" s="167">
        <v>4384.37</v>
      </c>
      <c r="T89" s="167">
        <v>5488.71</v>
      </c>
      <c r="U89" s="167">
        <v>9873.08</v>
      </c>
      <c r="V89" s="169" t="s">
        <v>136</v>
      </c>
      <c r="W89" s="167">
        <v>0</v>
      </c>
      <c r="X89" s="170" t="s">
        <v>155</v>
      </c>
      <c r="Y89" s="170" t="s">
        <v>155</v>
      </c>
      <c r="Z89" s="167">
        <v>303.02999999999997</v>
      </c>
      <c r="AA89" s="167">
        <v>10176.11</v>
      </c>
      <c r="AB89" s="117">
        <v>46203</v>
      </c>
      <c r="AC89" s="112">
        <v>0</v>
      </c>
      <c r="AD89" s="167">
        <v>899215.53</v>
      </c>
      <c r="AE89" s="120">
        <v>10.18</v>
      </c>
      <c r="AF89" s="112"/>
      <c r="AG89" s="171">
        <v>0.3</v>
      </c>
    </row>
    <row r="90" spans="1:33" x14ac:dyDescent="0.25">
      <c r="A90" s="113">
        <v>44378</v>
      </c>
      <c r="B90" s="235" t="s">
        <v>297</v>
      </c>
      <c r="C90" s="112">
        <v>120</v>
      </c>
      <c r="D90" s="254">
        <v>53551.63</v>
      </c>
      <c r="E90" s="115">
        <v>0</v>
      </c>
      <c r="F90" s="166">
        <v>6.8708739999999997</v>
      </c>
      <c r="G90" s="167">
        <v>367946.50222461997</v>
      </c>
      <c r="H90" s="167">
        <v>0</v>
      </c>
      <c r="I90" s="167">
        <v>0</v>
      </c>
      <c r="J90" s="167">
        <v>367946.50222461997</v>
      </c>
      <c r="K90" s="167">
        <v>367946.50222461997</v>
      </c>
      <c r="L90" s="167">
        <v>0</v>
      </c>
      <c r="M90" s="167">
        <v>329275.23</v>
      </c>
      <c r="N90" s="117">
        <v>44399</v>
      </c>
      <c r="O90" s="118" t="s">
        <v>154</v>
      </c>
      <c r="P90" s="114">
        <v>3000000206713</v>
      </c>
      <c r="Q90" s="120">
        <v>11.8</v>
      </c>
      <c r="R90" s="120">
        <v>0.98333333333333339</v>
      </c>
      <c r="S90" s="167">
        <v>3237.87</v>
      </c>
      <c r="T90" s="167">
        <v>5028.45</v>
      </c>
      <c r="U90" s="167">
        <v>8266.32</v>
      </c>
      <c r="V90" s="169" t="s">
        <v>136</v>
      </c>
      <c r="W90" s="167">
        <v>0</v>
      </c>
      <c r="X90" s="170" t="s">
        <v>155</v>
      </c>
      <c r="Y90" s="170" t="s">
        <v>155</v>
      </c>
      <c r="Z90" s="167">
        <v>223.79</v>
      </c>
      <c r="AA90" s="167">
        <v>8490.11</v>
      </c>
      <c r="AB90" s="117">
        <v>47848</v>
      </c>
      <c r="AC90" s="112">
        <v>0</v>
      </c>
      <c r="AD90" s="167">
        <v>457461.81</v>
      </c>
      <c r="AE90" s="120">
        <v>9.5</v>
      </c>
      <c r="AF90" s="112"/>
      <c r="AG90" s="171">
        <v>0.3</v>
      </c>
    </row>
    <row r="91" spans="1:33" x14ac:dyDescent="0.25">
      <c r="A91" s="113">
        <v>44378</v>
      </c>
      <c r="B91" s="235" t="s">
        <v>299</v>
      </c>
      <c r="C91" s="112">
        <v>52</v>
      </c>
      <c r="D91" s="254">
        <v>22414.71</v>
      </c>
      <c r="E91" s="115">
        <v>0</v>
      </c>
      <c r="F91" s="166">
        <v>6.8708739999999997</v>
      </c>
      <c r="G91" s="167">
        <v>154008.64815653997</v>
      </c>
      <c r="H91" s="167">
        <v>0</v>
      </c>
      <c r="I91" s="167">
        <v>0</v>
      </c>
      <c r="J91" s="167">
        <v>154008.64815653997</v>
      </c>
      <c r="K91" s="167">
        <v>154008.64815653997</v>
      </c>
      <c r="L91" s="167">
        <v>0</v>
      </c>
      <c r="M91" s="167">
        <v>137822.29999999999</v>
      </c>
      <c r="N91" s="117">
        <v>44399</v>
      </c>
      <c r="O91" s="118" t="s">
        <v>154</v>
      </c>
      <c r="P91" s="114">
        <v>3000000206720</v>
      </c>
      <c r="Q91" s="120">
        <v>11.8</v>
      </c>
      <c r="R91" s="120">
        <v>0.98333333333333339</v>
      </c>
      <c r="S91" s="167">
        <v>1355.25</v>
      </c>
      <c r="T91" s="167">
        <v>3542.81</v>
      </c>
      <c r="U91" s="167">
        <v>4898.0599999999995</v>
      </c>
      <c r="V91" s="169" t="s">
        <v>136</v>
      </c>
      <c r="W91" s="167">
        <v>0</v>
      </c>
      <c r="X91" s="170" t="s">
        <v>155</v>
      </c>
      <c r="Y91" s="170" t="s">
        <v>155</v>
      </c>
      <c r="Z91" s="167">
        <v>93.67</v>
      </c>
      <c r="AA91" s="167">
        <v>4991.7299999999996</v>
      </c>
      <c r="AB91" s="117">
        <v>45920</v>
      </c>
      <c r="AC91" s="112">
        <v>0</v>
      </c>
      <c r="AD91" s="167">
        <v>305496.40000000002</v>
      </c>
      <c r="AE91" s="120">
        <v>10.59</v>
      </c>
      <c r="AF91" s="112"/>
      <c r="AG91" s="171">
        <v>0.3</v>
      </c>
    </row>
    <row r="92" spans="1:33" x14ac:dyDescent="0.25">
      <c r="A92" s="143"/>
      <c r="B92" s="252"/>
      <c r="C92" s="145"/>
      <c r="D92" s="253">
        <f>SUM(D89:D91)</f>
        <v>148480.00999999998</v>
      </c>
      <c r="E92" s="146"/>
      <c r="F92" s="229"/>
      <c r="G92" s="230"/>
      <c r="H92" s="230"/>
      <c r="I92" s="230"/>
      <c r="J92" s="230"/>
      <c r="K92" s="230"/>
      <c r="L92" s="230"/>
      <c r="M92" s="253">
        <f>SUM(M89:M91)</f>
        <v>912965.47</v>
      </c>
      <c r="N92" s="148"/>
      <c r="O92" s="149"/>
      <c r="P92" s="144"/>
      <c r="Q92" s="151"/>
      <c r="R92" s="151"/>
      <c r="S92" s="230"/>
      <c r="T92" s="230"/>
      <c r="U92" s="230"/>
      <c r="V92" s="232"/>
      <c r="W92" s="230"/>
      <c r="X92" s="233"/>
      <c r="Y92" s="233"/>
      <c r="Z92" s="230"/>
      <c r="AA92" s="230"/>
      <c r="AB92" s="145"/>
      <c r="AC92" s="145"/>
      <c r="AD92" s="230"/>
      <c r="AE92" s="151"/>
      <c r="AF92" s="145"/>
      <c r="AG92" s="234"/>
    </row>
    <row r="93" spans="1:33" x14ac:dyDescent="0.25">
      <c r="A93" s="143"/>
      <c r="B93" s="252"/>
      <c r="C93" s="145"/>
      <c r="D93" s="253"/>
      <c r="E93" s="146"/>
      <c r="F93" s="229"/>
      <c r="G93" s="230"/>
      <c r="H93" s="230"/>
      <c r="I93" s="230"/>
      <c r="J93" s="230"/>
      <c r="K93" s="230"/>
      <c r="L93" s="230"/>
      <c r="M93" s="253"/>
      <c r="N93" s="148"/>
      <c r="O93" s="149"/>
      <c r="P93" s="144"/>
      <c r="Q93" s="151"/>
      <c r="R93" s="151"/>
      <c r="S93" s="230"/>
      <c r="T93" s="230"/>
      <c r="U93" s="230"/>
      <c r="V93" s="232"/>
      <c r="W93" s="230"/>
      <c r="X93" s="233"/>
      <c r="Y93" s="233"/>
      <c r="Z93" s="230"/>
      <c r="AA93" s="230"/>
      <c r="AB93" s="145"/>
      <c r="AC93" s="145"/>
      <c r="AD93" s="230"/>
      <c r="AE93" s="151"/>
      <c r="AF93" s="145"/>
      <c r="AG93" s="234"/>
    </row>
    <row r="94" spans="1:33" ht="12.75" x14ac:dyDescent="0.2">
      <c r="A94" s="173" t="s">
        <v>288</v>
      </c>
    </row>
    <row r="95" spans="1:33" ht="72" x14ac:dyDescent="0.2">
      <c r="A95" s="239" t="s">
        <v>107</v>
      </c>
      <c r="B95" s="239" t="s">
        <v>108</v>
      </c>
      <c r="C95" s="239" t="s">
        <v>109</v>
      </c>
      <c r="D95" s="239" t="s">
        <v>110</v>
      </c>
      <c r="E95" s="239" t="s">
        <v>156</v>
      </c>
      <c r="F95" s="239" t="s">
        <v>292</v>
      </c>
      <c r="G95" s="239" t="s">
        <v>112</v>
      </c>
      <c r="H95" s="239" t="s">
        <v>146</v>
      </c>
      <c r="I95" s="239" t="s">
        <v>43</v>
      </c>
      <c r="J95" s="239" t="s">
        <v>114</v>
      </c>
      <c r="K95" s="239" t="s">
        <v>115</v>
      </c>
      <c r="L95" s="239" t="s">
        <v>293</v>
      </c>
      <c r="M95" s="239" t="s">
        <v>117</v>
      </c>
      <c r="N95" s="239" t="s">
        <v>118</v>
      </c>
      <c r="O95" s="239" t="s">
        <v>119</v>
      </c>
      <c r="P95" s="239" t="s">
        <v>120</v>
      </c>
      <c r="Q95" s="239" t="s">
        <v>121</v>
      </c>
      <c r="R95" s="239" t="s">
        <v>122</v>
      </c>
      <c r="S95" s="239" t="s">
        <v>147</v>
      </c>
      <c r="T95" s="239" t="s">
        <v>169</v>
      </c>
      <c r="U95" s="239" t="s">
        <v>124</v>
      </c>
      <c r="V95" s="239" t="s">
        <v>125</v>
      </c>
      <c r="W95" s="239" t="s">
        <v>126</v>
      </c>
      <c r="X95" s="239" t="s">
        <v>127</v>
      </c>
      <c r="Y95" s="239" t="s">
        <v>128</v>
      </c>
      <c r="Z95" s="239" t="s">
        <v>129</v>
      </c>
      <c r="AA95" s="239" t="s">
        <v>165</v>
      </c>
      <c r="AB95" s="239" t="s">
        <v>131</v>
      </c>
      <c r="AC95" s="239" t="s">
        <v>132</v>
      </c>
      <c r="AD95" s="239" t="s">
        <v>133</v>
      </c>
      <c r="AE95" s="239" t="s">
        <v>134</v>
      </c>
      <c r="AF95" s="239" t="s">
        <v>135</v>
      </c>
      <c r="AG95" s="239" t="s">
        <v>170</v>
      </c>
    </row>
    <row r="96" spans="1:33" x14ac:dyDescent="0.25">
      <c r="A96" s="113">
        <v>44287</v>
      </c>
      <c r="B96" s="235" t="s">
        <v>289</v>
      </c>
      <c r="C96" s="112">
        <v>99</v>
      </c>
      <c r="D96" s="254">
        <v>54443.899999999994</v>
      </c>
      <c r="E96" s="115">
        <v>10413.49</v>
      </c>
      <c r="F96" s="166">
        <v>6.7509920000000001</v>
      </c>
      <c r="G96" s="167">
        <v>367550.33334879996</v>
      </c>
      <c r="H96" s="167">
        <v>70301.387682079992</v>
      </c>
      <c r="I96" s="167">
        <v>8000</v>
      </c>
      <c r="J96" s="167">
        <v>445851.72103087994</v>
      </c>
      <c r="K96" s="167">
        <v>445851.72103087994</v>
      </c>
      <c r="L96" s="167">
        <v>0</v>
      </c>
      <c r="M96" s="167">
        <v>333227.12</v>
      </c>
      <c r="N96" s="117">
        <v>43794</v>
      </c>
      <c r="O96" s="118" t="s">
        <v>154</v>
      </c>
      <c r="P96" s="114" t="s">
        <v>294</v>
      </c>
      <c r="Q96" s="120">
        <v>11.8</v>
      </c>
      <c r="R96" s="120">
        <v>0.98333333333333339</v>
      </c>
      <c r="S96" s="167">
        <v>584.16</v>
      </c>
      <c r="T96" s="167">
        <v>148.35</v>
      </c>
      <c r="U96" s="167">
        <v>732.51</v>
      </c>
      <c r="V96" s="169" t="s">
        <v>136</v>
      </c>
      <c r="W96" s="167">
        <v>0</v>
      </c>
      <c r="X96" s="170" t="s">
        <v>155</v>
      </c>
      <c r="Y96" s="170" t="s">
        <v>155</v>
      </c>
      <c r="Z96" s="167">
        <v>226.47</v>
      </c>
      <c r="AA96" s="167">
        <v>958.98</v>
      </c>
      <c r="AB96" s="117">
        <v>47452</v>
      </c>
      <c r="AC96" s="112">
        <v>23</v>
      </c>
      <c r="AD96" s="167">
        <v>315001.21000000002</v>
      </c>
      <c r="AE96" s="120">
        <v>10.59</v>
      </c>
      <c r="AF96" s="112"/>
      <c r="AG96" s="171">
        <v>0.3</v>
      </c>
    </row>
    <row r="97" spans="1:33" x14ac:dyDescent="0.25">
      <c r="A97" s="113">
        <v>44287</v>
      </c>
      <c r="B97" s="235" t="s">
        <v>290</v>
      </c>
      <c r="C97" s="112">
        <v>112</v>
      </c>
      <c r="D97" s="254">
        <v>52809.45</v>
      </c>
      <c r="E97" s="115">
        <v>2751</v>
      </c>
      <c r="F97" s="166">
        <v>6.7509920000000001</v>
      </c>
      <c r="G97" s="167">
        <v>356516.1744744</v>
      </c>
      <c r="H97" s="167">
        <v>18571.978992</v>
      </c>
      <c r="I97" s="167">
        <v>0</v>
      </c>
      <c r="J97" s="167">
        <v>375088.15346639999</v>
      </c>
      <c r="K97" s="167">
        <v>375088.15346639999</v>
      </c>
      <c r="L97" s="167">
        <v>0</v>
      </c>
      <c r="M97" s="167">
        <v>261889.46</v>
      </c>
      <c r="N97" s="117">
        <v>44298</v>
      </c>
      <c r="O97" s="118" t="s">
        <v>154</v>
      </c>
      <c r="P97" s="114" t="s">
        <v>295</v>
      </c>
      <c r="Q97" s="120">
        <v>11.8</v>
      </c>
      <c r="R97" s="120">
        <v>0.98333333333333339</v>
      </c>
      <c r="S97" s="167">
        <v>595.5</v>
      </c>
      <c r="T97" s="167">
        <v>130.97</v>
      </c>
      <c r="U97" s="167">
        <v>726.47</v>
      </c>
      <c r="V97" s="169" t="s">
        <v>136</v>
      </c>
      <c r="W97" s="167">
        <v>0</v>
      </c>
      <c r="X97" s="170" t="s">
        <v>155</v>
      </c>
      <c r="Y97" s="170" t="s">
        <v>155</v>
      </c>
      <c r="Z97" s="167">
        <v>117.99</v>
      </c>
      <c r="AA97" s="167">
        <v>844.46</v>
      </c>
      <c r="AB97" s="117">
        <v>11443</v>
      </c>
      <c r="AC97" s="112">
        <v>5</v>
      </c>
      <c r="AD97" s="167">
        <v>309999.09000000003</v>
      </c>
      <c r="AE97" s="120">
        <v>10.59</v>
      </c>
      <c r="AF97" s="112"/>
      <c r="AG97" s="171">
        <v>0.3</v>
      </c>
    </row>
    <row r="98" spans="1:33" x14ac:dyDescent="0.25">
      <c r="A98" s="113">
        <v>44287</v>
      </c>
      <c r="B98" s="235" t="s">
        <v>291</v>
      </c>
      <c r="C98" s="112">
        <v>56</v>
      </c>
      <c r="D98" s="254">
        <v>38597.75</v>
      </c>
      <c r="E98" s="115">
        <v>0</v>
      </c>
      <c r="F98" s="166">
        <v>6.7509920000000001</v>
      </c>
      <c r="G98" s="167">
        <v>260573.10146800001</v>
      </c>
      <c r="H98" s="167">
        <v>0</v>
      </c>
      <c r="I98" s="167">
        <v>0</v>
      </c>
      <c r="J98" s="167">
        <v>260573.10146800001</v>
      </c>
      <c r="K98" s="167">
        <v>260573.10146800001</v>
      </c>
      <c r="L98" s="167">
        <v>0</v>
      </c>
      <c r="M98" s="167">
        <v>260573.1</v>
      </c>
      <c r="N98" s="117">
        <v>44298</v>
      </c>
      <c r="O98" s="118" t="s">
        <v>154</v>
      </c>
      <c r="P98" s="114" t="s">
        <v>296</v>
      </c>
      <c r="Q98" s="120">
        <v>11.8</v>
      </c>
      <c r="R98" s="120">
        <v>0.98333333333333339</v>
      </c>
      <c r="S98" s="167">
        <v>609.85</v>
      </c>
      <c r="T98" s="167">
        <v>272.8</v>
      </c>
      <c r="U98" s="167">
        <v>882.65000000000009</v>
      </c>
      <c r="V98" s="169" t="s">
        <v>136</v>
      </c>
      <c r="W98" s="167">
        <v>0</v>
      </c>
      <c r="X98" s="170" t="s">
        <v>155</v>
      </c>
      <c r="Y98" s="170" t="s">
        <v>155</v>
      </c>
      <c r="Z98" s="167">
        <v>177.1</v>
      </c>
      <c r="AA98" s="167">
        <v>1059.75</v>
      </c>
      <c r="AB98" s="117">
        <v>46142</v>
      </c>
      <c r="AC98" s="112">
        <v>0</v>
      </c>
      <c r="AD98" s="167">
        <v>370023.54</v>
      </c>
      <c r="AE98" s="120">
        <v>10.18</v>
      </c>
      <c r="AF98" s="112"/>
      <c r="AG98" s="171">
        <v>0.3</v>
      </c>
    </row>
    <row r="99" spans="1:33" x14ac:dyDescent="0.25">
      <c r="A99" s="143"/>
      <c r="B99" s="252"/>
      <c r="C99" s="145"/>
      <c r="D99" s="253">
        <f>SUM(D96:D98)</f>
        <v>145851.09999999998</v>
      </c>
      <c r="E99" s="146"/>
      <c r="F99" s="229"/>
      <c r="G99" s="230"/>
      <c r="H99" s="230"/>
      <c r="I99" s="230"/>
      <c r="J99" s="230"/>
      <c r="K99" s="230"/>
      <c r="L99" s="230"/>
      <c r="M99" s="253">
        <f>SUM(M96:M98)</f>
        <v>855689.67999999993</v>
      </c>
      <c r="N99" s="148"/>
      <c r="O99" s="149"/>
      <c r="P99" s="144"/>
      <c r="Q99" s="151"/>
      <c r="R99" s="151"/>
      <c r="S99" s="230"/>
      <c r="T99" s="230"/>
      <c r="U99" s="230"/>
      <c r="V99" s="232"/>
      <c r="W99" s="230"/>
      <c r="X99" s="233"/>
      <c r="Y99" s="233"/>
      <c r="Z99" s="230"/>
      <c r="AA99" s="230"/>
      <c r="AB99" s="145"/>
      <c r="AC99" s="145"/>
      <c r="AD99" s="230"/>
      <c r="AE99" s="151"/>
      <c r="AF99" s="145"/>
      <c r="AG99" s="234"/>
    </row>
    <row r="100" spans="1:33" ht="12.75" x14ac:dyDescent="0.2">
      <c r="A100" s="173" t="s">
        <v>287</v>
      </c>
    </row>
    <row r="101" spans="1:33" ht="72" x14ac:dyDescent="0.2">
      <c r="A101" s="239" t="s">
        <v>107</v>
      </c>
      <c r="B101" s="239" t="s">
        <v>108</v>
      </c>
      <c r="C101" s="239" t="s">
        <v>109</v>
      </c>
      <c r="D101" s="239" t="s">
        <v>110</v>
      </c>
      <c r="E101" s="239" t="s">
        <v>156</v>
      </c>
      <c r="F101" s="239" t="s">
        <v>271</v>
      </c>
      <c r="G101" s="239" t="s">
        <v>112</v>
      </c>
      <c r="H101" s="239" t="s">
        <v>146</v>
      </c>
      <c r="I101" s="239" t="s">
        <v>43</v>
      </c>
      <c r="J101" s="239" t="s">
        <v>114</v>
      </c>
      <c r="K101" s="239" t="s">
        <v>115</v>
      </c>
      <c r="L101" s="239" t="s">
        <v>260</v>
      </c>
      <c r="M101" s="239" t="s">
        <v>117</v>
      </c>
      <c r="N101" s="239" t="s">
        <v>118</v>
      </c>
      <c r="O101" s="239" t="s">
        <v>119</v>
      </c>
      <c r="P101" s="239" t="s">
        <v>120</v>
      </c>
      <c r="Q101" s="239" t="s">
        <v>121</v>
      </c>
      <c r="R101" s="239" t="s">
        <v>122</v>
      </c>
      <c r="S101" s="239" t="s">
        <v>147</v>
      </c>
      <c r="T101" s="239" t="s">
        <v>169</v>
      </c>
      <c r="U101" s="239" t="s">
        <v>124</v>
      </c>
      <c r="V101" s="239" t="s">
        <v>125</v>
      </c>
      <c r="W101" s="239" t="s">
        <v>126</v>
      </c>
      <c r="X101" s="239" t="s">
        <v>127</v>
      </c>
      <c r="Y101" s="239" t="s">
        <v>128</v>
      </c>
      <c r="Z101" s="239" t="s">
        <v>129</v>
      </c>
      <c r="AA101" s="239" t="s">
        <v>165</v>
      </c>
      <c r="AB101" s="239" t="s">
        <v>131</v>
      </c>
      <c r="AC101" s="239" t="s">
        <v>132</v>
      </c>
      <c r="AD101" s="239" t="s">
        <v>133</v>
      </c>
      <c r="AE101" s="239" t="s">
        <v>134</v>
      </c>
      <c r="AF101" s="239" t="s">
        <v>135</v>
      </c>
      <c r="AG101" s="239" t="s">
        <v>170</v>
      </c>
    </row>
    <row r="102" spans="1:33" x14ac:dyDescent="0.25">
      <c r="A102" s="113">
        <v>44256</v>
      </c>
      <c r="B102" s="235">
        <v>45446</v>
      </c>
      <c r="C102" s="112">
        <v>83</v>
      </c>
      <c r="D102" s="254">
        <v>43365.760000000002</v>
      </c>
      <c r="E102" s="115">
        <v>4541.75</v>
      </c>
      <c r="F102" s="166">
        <v>6.6447640000000003</v>
      </c>
      <c r="G102" s="167">
        <v>288155.24088064005</v>
      </c>
      <c r="H102" s="167">
        <v>30178.856897000001</v>
      </c>
      <c r="I102" s="167">
        <v>0</v>
      </c>
      <c r="J102" s="167">
        <v>318334.09777764004</v>
      </c>
      <c r="K102" s="167">
        <v>318334.09777764004</v>
      </c>
      <c r="L102" s="167">
        <v>0</v>
      </c>
      <c r="M102" s="167">
        <v>159716.29999999999</v>
      </c>
      <c r="N102" s="117">
        <v>44265</v>
      </c>
      <c r="O102" s="118" t="s">
        <v>138</v>
      </c>
      <c r="P102" s="114">
        <v>3000000205715</v>
      </c>
      <c r="Q102" s="120">
        <v>11.8</v>
      </c>
      <c r="R102" s="120">
        <v>0.98333333333333339</v>
      </c>
      <c r="S102" s="167">
        <v>1570.54</v>
      </c>
      <c r="T102" s="167">
        <v>1966.14</v>
      </c>
      <c r="U102" s="167">
        <v>3536.6800000000003</v>
      </c>
      <c r="V102" s="169" t="s">
        <v>136</v>
      </c>
      <c r="W102" s="167">
        <v>0</v>
      </c>
      <c r="X102" s="170" t="s">
        <v>155</v>
      </c>
      <c r="Y102" s="170" t="s">
        <v>155</v>
      </c>
      <c r="Z102" s="167">
        <v>108.54999999999973</v>
      </c>
      <c r="AA102" s="167">
        <v>3645.23</v>
      </c>
      <c r="AB102" s="117">
        <v>46112</v>
      </c>
      <c r="AC102" s="112">
        <v>12</v>
      </c>
      <c r="AD102" s="167">
        <v>255815.19</v>
      </c>
      <c r="AE102" s="120">
        <v>10.1</v>
      </c>
      <c r="AF102" s="112"/>
      <c r="AG102" s="171">
        <v>0.3</v>
      </c>
    </row>
    <row r="103" spans="1:33" x14ac:dyDescent="0.25">
      <c r="A103" s="113">
        <v>44256</v>
      </c>
      <c r="B103" s="235" t="s">
        <v>285</v>
      </c>
      <c r="C103" s="112">
        <v>117</v>
      </c>
      <c r="D103" s="254">
        <v>51721.79</v>
      </c>
      <c r="E103" s="115">
        <v>13795.64</v>
      </c>
      <c r="F103" s="166">
        <v>6.6447640000000003</v>
      </c>
      <c r="G103" s="167">
        <v>343679.08820756001</v>
      </c>
      <c r="H103" s="167">
        <v>91668.772028959997</v>
      </c>
      <c r="I103" s="167">
        <v>0</v>
      </c>
      <c r="J103" s="167">
        <v>435347.86023652001</v>
      </c>
      <c r="K103" s="167">
        <v>435347.86023652001</v>
      </c>
      <c r="L103" s="167">
        <v>0</v>
      </c>
      <c r="M103" s="167">
        <v>216689.42</v>
      </c>
      <c r="N103" s="117">
        <v>44265</v>
      </c>
      <c r="O103" s="118" t="s">
        <v>154</v>
      </c>
      <c r="P103" s="114">
        <v>3000000205691</v>
      </c>
      <c r="Q103" s="120">
        <v>11.8</v>
      </c>
      <c r="R103" s="120">
        <v>0.98333333333333339</v>
      </c>
      <c r="S103" s="167">
        <v>2130.7800000000002</v>
      </c>
      <c r="T103" s="167">
        <v>953.08</v>
      </c>
      <c r="U103" s="167">
        <v>3083.86</v>
      </c>
      <c r="V103" s="169" t="s">
        <v>136</v>
      </c>
      <c r="W103" s="167">
        <v>0</v>
      </c>
      <c r="X103" s="170" t="s">
        <v>155</v>
      </c>
      <c r="Y103" s="170" t="s">
        <v>155</v>
      </c>
      <c r="Z103" s="167">
        <v>147.27999999999975</v>
      </c>
      <c r="AA103" s="167">
        <v>3231.14</v>
      </c>
      <c r="AB103" s="117">
        <v>47938</v>
      </c>
      <c r="AC103" s="112">
        <v>31</v>
      </c>
      <c r="AD103" s="167">
        <v>195150.7</v>
      </c>
      <c r="AE103" s="120">
        <v>10.59</v>
      </c>
      <c r="AF103" s="112"/>
      <c r="AG103" s="171">
        <v>0.3</v>
      </c>
    </row>
    <row r="104" spans="1:33" x14ac:dyDescent="0.25">
      <c r="A104" s="113">
        <v>44256</v>
      </c>
      <c r="B104" s="235" t="s">
        <v>286</v>
      </c>
      <c r="C104" s="112">
        <v>118</v>
      </c>
      <c r="D104" s="254">
        <v>65826.009999999995</v>
      </c>
      <c r="E104" s="115">
        <v>5450.84</v>
      </c>
      <c r="F104" s="166">
        <v>6.6447640000000003</v>
      </c>
      <c r="G104" s="167">
        <v>437398.30151163996</v>
      </c>
      <c r="H104" s="167">
        <v>36219.545401760006</v>
      </c>
      <c r="I104" s="167">
        <v>0</v>
      </c>
      <c r="J104" s="167">
        <v>473617.84691339999</v>
      </c>
      <c r="K104" s="167">
        <v>473617.84691339999</v>
      </c>
      <c r="L104" s="167">
        <v>0</v>
      </c>
      <c r="M104" s="167">
        <v>332663.88</v>
      </c>
      <c r="N104" s="117">
        <v>44265</v>
      </c>
      <c r="O104" s="118" t="s">
        <v>154</v>
      </c>
      <c r="P104" s="114">
        <v>3000000205731</v>
      </c>
      <c r="Q104" s="120">
        <v>11.8</v>
      </c>
      <c r="R104" s="120">
        <v>0.98333333333333339</v>
      </c>
      <c r="S104" s="167">
        <v>3256.39</v>
      </c>
      <c r="T104" s="167">
        <v>1520.21</v>
      </c>
      <c r="U104" s="167">
        <v>4776.6000000000004</v>
      </c>
      <c r="V104" s="169" t="s">
        <v>136</v>
      </c>
      <c r="W104" s="167">
        <v>0</v>
      </c>
      <c r="X104" s="170" t="s">
        <v>155</v>
      </c>
      <c r="Y104" s="170" t="s">
        <v>155</v>
      </c>
      <c r="Z104" s="167">
        <v>226.08999999999924</v>
      </c>
      <c r="AA104" s="167">
        <v>5002.6899999999996</v>
      </c>
      <c r="AB104" s="117">
        <v>47879</v>
      </c>
      <c r="AC104" s="112">
        <v>10</v>
      </c>
      <c r="AD104" s="167">
        <v>389599.28</v>
      </c>
      <c r="AE104" s="120">
        <v>10.18</v>
      </c>
      <c r="AF104" s="112"/>
      <c r="AG104" s="171">
        <v>0.3</v>
      </c>
    </row>
    <row r="105" spans="1:33" x14ac:dyDescent="0.25">
      <c r="A105" s="143"/>
      <c r="B105" s="252"/>
      <c r="C105" s="145"/>
      <c r="D105" s="253">
        <f>SUM(D102:D104)</f>
        <v>160913.56</v>
      </c>
      <c r="E105" s="146"/>
      <c r="F105" s="229"/>
      <c r="G105" s="230"/>
      <c r="H105" s="230"/>
      <c r="I105" s="230"/>
      <c r="J105" s="230"/>
      <c r="K105" s="230"/>
      <c r="L105" s="230"/>
      <c r="M105" s="253">
        <f>SUM(M102:M104)</f>
        <v>709069.6</v>
      </c>
      <c r="N105" s="148"/>
      <c r="O105" s="149"/>
      <c r="P105" s="144"/>
      <c r="Q105" s="151"/>
      <c r="R105" s="151"/>
      <c r="S105" s="230"/>
      <c r="T105" s="230"/>
      <c r="U105" s="230"/>
      <c r="V105" s="232"/>
      <c r="W105" s="230"/>
      <c r="X105" s="233"/>
      <c r="Y105" s="233"/>
      <c r="Z105" s="230"/>
      <c r="AA105" s="230"/>
      <c r="AB105" s="145"/>
      <c r="AC105" s="145"/>
      <c r="AD105" s="230"/>
      <c r="AE105" s="151"/>
      <c r="AF105" s="145"/>
      <c r="AG105" s="234"/>
    </row>
    <row r="106" spans="1:33" ht="12.75" x14ac:dyDescent="0.2">
      <c r="A106" s="173" t="s">
        <v>282</v>
      </c>
    </row>
    <row r="107" spans="1:33" ht="72" x14ac:dyDescent="0.2">
      <c r="A107" s="239" t="s">
        <v>107</v>
      </c>
      <c r="B107" s="239" t="s">
        <v>108</v>
      </c>
      <c r="C107" s="239" t="s">
        <v>109</v>
      </c>
      <c r="D107" s="239" t="s">
        <v>110</v>
      </c>
      <c r="E107" s="239" t="s">
        <v>156</v>
      </c>
      <c r="F107" s="239" t="s">
        <v>271</v>
      </c>
      <c r="G107" s="239" t="s">
        <v>112</v>
      </c>
      <c r="H107" s="239" t="s">
        <v>146</v>
      </c>
      <c r="I107" s="239" t="s">
        <v>43</v>
      </c>
      <c r="J107" s="239" t="s">
        <v>114</v>
      </c>
      <c r="K107" s="239" t="s">
        <v>115</v>
      </c>
      <c r="L107" s="239" t="s">
        <v>260</v>
      </c>
      <c r="M107" s="239" t="s">
        <v>117</v>
      </c>
      <c r="N107" s="239" t="s">
        <v>118</v>
      </c>
      <c r="O107" s="239" t="s">
        <v>119</v>
      </c>
      <c r="P107" s="239" t="s">
        <v>120</v>
      </c>
      <c r="Q107" s="239" t="s">
        <v>121</v>
      </c>
      <c r="R107" s="239" t="s">
        <v>122</v>
      </c>
      <c r="S107" s="239" t="s">
        <v>147</v>
      </c>
      <c r="T107" s="239" t="s">
        <v>169</v>
      </c>
      <c r="U107" s="239" t="s">
        <v>124</v>
      </c>
      <c r="V107" s="239" t="s">
        <v>125</v>
      </c>
      <c r="W107" s="239" t="s">
        <v>126</v>
      </c>
      <c r="X107" s="239" t="s">
        <v>127</v>
      </c>
      <c r="Y107" s="239" t="s">
        <v>128</v>
      </c>
      <c r="Z107" s="239" t="s">
        <v>129</v>
      </c>
      <c r="AA107" s="239" t="s">
        <v>165</v>
      </c>
      <c r="AB107" s="239" t="s">
        <v>131</v>
      </c>
      <c r="AC107" s="239" t="s">
        <v>132</v>
      </c>
      <c r="AD107" s="239" t="s">
        <v>133</v>
      </c>
      <c r="AE107" s="239" t="s">
        <v>134</v>
      </c>
      <c r="AF107" s="239" t="s">
        <v>135</v>
      </c>
      <c r="AG107" s="239" t="s">
        <v>170</v>
      </c>
    </row>
    <row r="108" spans="1:33" x14ac:dyDescent="0.25">
      <c r="A108" s="113">
        <v>44012</v>
      </c>
      <c r="B108" s="235">
        <v>104024</v>
      </c>
      <c r="C108" s="112">
        <v>129</v>
      </c>
      <c r="D108" s="254">
        <v>68718.570000000007</v>
      </c>
      <c r="E108" s="115">
        <v>13433.69</v>
      </c>
      <c r="F108" s="166">
        <v>6.426863</v>
      </c>
      <c r="G108" s="167">
        <v>441644.83494591003</v>
      </c>
      <c r="H108" s="167">
        <v>86336.485214469998</v>
      </c>
      <c r="I108" s="167">
        <v>0</v>
      </c>
      <c r="J108" s="167">
        <v>527981.32016037998</v>
      </c>
      <c r="K108" s="167">
        <v>527981.32016037998</v>
      </c>
      <c r="L108" s="167">
        <v>32459.14</v>
      </c>
      <c r="M108" s="167">
        <v>381537.55</v>
      </c>
      <c r="N108" s="117">
        <v>44006</v>
      </c>
      <c r="O108" s="118" t="s">
        <v>154</v>
      </c>
      <c r="P108" s="114" t="s">
        <v>283</v>
      </c>
      <c r="Q108" s="120">
        <v>11.8</v>
      </c>
      <c r="R108" s="120">
        <v>0.98333333333333339</v>
      </c>
      <c r="S108" s="167">
        <v>3751.79</v>
      </c>
      <c r="T108" s="167">
        <v>1678.15</v>
      </c>
      <c r="U108" s="167">
        <v>5429.9400000000005</v>
      </c>
      <c r="V108" s="169" t="s">
        <v>136</v>
      </c>
      <c r="W108" s="167">
        <v>0</v>
      </c>
      <c r="X108" s="170" t="s">
        <v>155</v>
      </c>
      <c r="Y108" s="170" t="s">
        <v>155</v>
      </c>
      <c r="Z108" s="167">
        <v>259.20999999999998</v>
      </c>
      <c r="AA108" s="167">
        <v>5689.1500000000005</v>
      </c>
      <c r="AB108" s="112">
        <v>120</v>
      </c>
      <c r="AC108" s="112">
        <v>22</v>
      </c>
      <c r="AD108" s="167">
        <v>0</v>
      </c>
      <c r="AE108" s="120">
        <v>10.59</v>
      </c>
      <c r="AF108" s="112"/>
      <c r="AG108" s="171">
        <v>0.3</v>
      </c>
    </row>
    <row r="109" spans="1:33" x14ac:dyDescent="0.25">
      <c r="A109" s="143"/>
      <c r="B109" s="252"/>
      <c r="C109" s="145"/>
      <c r="D109" s="146"/>
      <c r="E109" s="146"/>
      <c r="F109" s="229"/>
      <c r="G109" s="230"/>
      <c r="H109" s="230"/>
      <c r="I109" s="230"/>
      <c r="J109" s="230"/>
      <c r="K109" s="230"/>
      <c r="L109" s="230"/>
      <c r="M109" s="230"/>
      <c r="N109" s="148"/>
      <c r="O109" s="149"/>
      <c r="P109" s="144"/>
      <c r="Q109" s="151"/>
      <c r="R109" s="151"/>
      <c r="S109" s="230"/>
      <c r="T109" s="230"/>
      <c r="U109" s="230"/>
      <c r="V109" s="232"/>
      <c r="W109" s="230"/>
      <c r="X109" s="233"/>
      <c r="Y109" s="233"/>
      <c r="Z109" s="230"/>
      <c r="AA109" s="230"/>
      <c r="AB109" s="145"/>
      <c r="AC109" s="145"/>
      <c r="AD109" s="230"/>
      <c r="AE109" s="151"/>
      <c r="AF109" s="145"/>
      <c r="AG109" s="234"/>
    </row>
    <row r="110" spans="1:33" ht="12.75" x14ac:dyDescent="0.2">
      <c r="A110" s="173" t="s">
        <v>269</v>
      </c>
    </row>
    <row r="111" spans="1:33" ht="72" x14ac:dyDescent="0.2">
      <c r="A111" s="239" t="s">
        <v>107</v>
      </c>
      <c r="B111" s="239" t="s">
        <v>108</v>
      </c>
      <c r="C111" s="239" t="s">
        <v>109</v>
      </c>
      <c r="D111" s="239" t="s">
        <v>110</v>
      </c>
      <c r="E111" s="239" t="s">
        <v>156</v>
      </c>
      <c r="F111" s="239" t="s">
        <v>271</v>
      </c>
      <c r="G111" s="239" t="s">
        <v>112</v>
      </c>
      <c r="H111" s="239" t="s">
        <v>146</v>
      </c>
      <c r="I111" s="239" t="s">
        <v>43</v>
      </c>
      <c r="J111" s="239" t="s">
        <v>114</v>
      </c>
      <c r="K111" s="239" t="s">
        <v>115</v>
      </c>
      <c r="L111" s="239" t="s">
        <v>260</v>
      </c>
      <c r="M111" s="239" t="s">
        <v>117</v>
      </c>
      <c r="N111" s="239" t="s">
        <v>118</v>
      </c>
      <c r="O111" s="239" t="s">
        <v>119</v>
      </c>
      <c r="P111" s="239" t="s">
        <v>120</v>
      </c>
      <c r="Q111" s="239" t="s">
        <v>121</v>
      </c>
      <c r="R111" s="239" t="s">
        <v>122</v>
      </c>
      <c r="S111" s="239" t="s">
        <v>147</v>
      </c>
      <c r="T111" s="239" t="s">
        <v>169</v>
      </c>
      <c r="U111" s="239" t="s">
        <v>124</v>
      </c>
      <c r="V111" s="239" t="s">
        <v>125</v>
      </c>
      <c r="W111" s="239" t="s">
        <v>126</v>
      </c>
      <c r="X111" s="239" t="s">
        <v>127</v>
      </c>
      <c r="Y111" s="239" t="s">
        <v>128</v>
      </c>
      <c r="Z111" s="239" t="s">
        <v>129</v>
      </c>
      <c r="AA111" s="239" t="s">
        <v>165</v>
      </c>
      <c r="AB111" s="239" t="s">
        <v>131</v>
      </c>
      <c r="AC111" s="239" t="s">
        <v>132</v>
      </c>
      <c r="AD111" s="239" t="s">
        <v>133</v>
      </c>
      <c r="AE111" s="239" t="s">
        <v>134</v>
      </c>
      <c r="AF111" s="239" t="s">
        <v>135</v>
      </c>
      <c r="AG111" s="239" t="s">
        <v>170</v>
      </c>
    </row>
    <row r="112" spans="1:33" x14ac:dyDescent="0.25">
      <c r="A112" s="113">
        <v>43891</v>
      </c>
      <c r="B112" s="235">
        <v>2201</v>
      </c>
      <c r="C112" s="112">
        <v>230</v>
      </c>
      <c r="D112" s="115">
        <v>66567.64</v>
      </c>
      <c r="E112" s="115">
        <v>8517.39</v>
      </c>
      <c r="F112" s="166">
        <v>6.4609160000000001</v>
      </c>
      <c r="G112" s="167">
        <v>430087.93035824003</v>
      </c>
      <c r="H112" s="167">
        <v>55030.141329239996</v>
      </c>
      <c r="I112" s="167">
        <v>0</v>
      </c>
      <c r="J112" s="167">
        <v>485118.07168748003</v>
      </c>
      <c r="K112" s="167">
        <v>485118.07168748003</v>
      </c>
      <c r="L112" s="167">
        <v>24996.15</v>
      </c>
      <c r="M112" s="167">
        <v>360436.78</v>
      </c>
      <c r="N112" s="117">
        <v>43913</v>
      </c>
      <c r="O112" s="118" t="s">
        <v>138</v>
      </c>
      <c r="P112" s="114" t="s">
        <v>272</v>
      </c>
      <c r="Q112" s="120">
        <v>11.8</v>
      </c>
      <c r="R112" s="120">
        <v>0.98333333333333339</v>
      </c>
      <c r="S112" s="167">
        <v>3544.3</v>
      </c>
      <c r="T112" s="167">
        <v>4437.04</v>
      </c>
      <c r="U112" s="167">
        <v>7981.34</v>
      </c>
      <c r="V112" s="169" t="s">
        <v>136</v>
      </c>
      <c r="W112" s="167">
        <v>0</v>
      </c>
      <c r="X112" s="170" t="s">
        <v>155</v>
      </c>
      <c r="Y112" s="170" t="s">
        <v>155</v>
      </c>
      <c r="Z112" s="167">
        <v>244.97</v>
      </c>
      <c r="AA112" s="167">
        <v>8226.31</v>
      </c>
      <c r="AB112" s="112">
        <v>60</v>
      </c>
      <c r="AC112" s="112">
        <v>14</v>
      </c>
      <c r="AD112" s="167">
        <v>301583</v>
      </c>
      <c r="AE112" s="120">
        <v>10.5</v>
      </c>
      <c r="AF112" s="112"/>
      <c r="AG112" s="171">
        <v>0.3</v>
      </c>
    </row>
    <row r="113" spans="1:33" x14ac:dyDescent="0.25">
      <c r="A113" s="113">
        <v>43891</v>
      </c>
      <c r="B113" s="235" t="s">
        <v>270</v>
      </c>
      <c r="C113" s="112">
        <v>169</v>
      </c>
      <c r="D113" s="115">
        <v>69474.16</v>
      </c>
      <c r="E113" s="115">
        <v>17570.22</v>
      </c>
      <c r="F113" s="166">
        <v>6.4609160000000001</v>
      </c>
      <c r="G113" s="167">
        <v>448866.71193056001</v>
      </c>
      <c r="H113" s="167">
        <v>113519.71552152</v>
      </c>
      <c r="I113" s="167">
        <v>8000</v>
      </c>
      <c r="J113" s="167">
        <v>570386.42745207995</v>
      </c>
      <c r="K113" s="167">
        <v>570386.42745207995</v>
      </c>
      <c r="L113" s="167">
        <v>39313.410000000003</v>
      </c>
      <c r="M113" s="167">
        <v>218000</v>
      </c>
      <c r="N113" s="117">
        <v>43853</v>
      </c>
      <c r="O113" s="118" t="s">
        <v>154</v>
      </c>
      <c r="P113" s="114" t="s">
        <v>273</v>
      </c>
      <c r="Q113" s="120">
        <v>11.8</v>
      </c>
      <c r="R113" s="120">
        <v>0.98333333333333339</v>
      </c>
      <c r="S113" s="167">
        <v>2143.67</v>
      </c>
      <c r="T113" s="167">
        <v>2683.62</v>
      </c>
      <c r="U113" s="167">
        <v>4827.29</v>
      </c>
      <c r="V113" s="169" t="s">
        <v>136</v>
      </c>
      <c r="W113" s="167">
        <v>0</v>
      </c>
      <c r="X113" s="170" t="s">
        <v>155</v>
      </c>
      <c r="Y113" s="170" t="s">
        <v>155</v>
      </c>
      <c r="Z113" s="167">
        <v>148.16</v>
      </c>
      <c r="AA113" s="167">
        <v>4975.45</v>
      </c>
      <c r="AB113" s="112">
        <v>60</v>
      </c>
      <c r="AC113" s="112">
        <v>29</v>
      </c>
      <c r="AD113" s="167">
        <v>348000.606416</v>
      </c>
      <c r="AE113" s="120">
        <v>10.59</v>
      </c>
      <c r="AF113" s="112"/>
      <c r="AG113" s="171">
        <v>0.3</v>
      </c>
    </row>
    <row r="114" spans="1:33" x14ac:dyDescent="0.25">
      <c r="A114" s="143"/>
      <c r="B114" s="252"/>
      <c r="C114" s="145"/>
      <c r="D114" s="253">
        <f>SUM(D112:D113)</f>
        <v>136041.79999999999</v>
      </c>
      <c r="E114" s="146"/>
      <c r="F114" s="229"/>
      <c r="G114" s="230"/>
      <c r="H114" s="230"/>
      <c r="I114" s="230"/>
      <c r="J114" s="230"/>
      <c r="K114" s="230"/>
      <c r="L114" s="230"/>
      <c r="M114" s="253">
        <f>SUM(M112:M113)</f>
        <v>578436.78</v>
      </c>
      <c r="N114" s="148"/>
      <c r="O114" s="149"/>
      <c r="P114" s="144"/>
      <c r="Q114" s="151"/>
      <c r="R114" s="151"/>
      <c r="S114" s="230"/>
      <c r="T114" s="230"/>
      <c r="U114" s="230"/>
      <c r="V114" s="232"/>
      <c r="W114" s="230"/>
      <c r="X114" s="233"/>
      <c r="Y114" s="233"/>
      <c r="Z114" s="230"/>
      <c r="AA114" s="230"/>
      <c r="AB114" s="145"/>
      <c r="AC114" s="145"/>
      <c r="AD114" s="230"/>
      <c r="AE114" s="151"/>
      <c r="AF114" s="145"/>
      <c r="AG114" s="234"/>
    </row>
    <row r="115" spans="1:33" ht="12.75" x14ac:dyDescent="0.2">
      <c r="A115" s="173" t="s">
        <v>268</v>
      </c>
    </row>
    <row r="116" spans="1:33" ht="72" x14ac:dyDescent="0.2">
      <c r="A116" s="239" t="s">
        <v>107</v>
      </c>
      <c r="B116" s="239" t="s">
        <v>108</v>
      </c>
      <c r="C116" s="239" t="s">
        <v>109</v>
      </c>
      <c r="D116" s="239" t="s">
        <v>110</v>
      </c>
      <c r="E116" s="239" t="s">
        <v>156</v>
      </c>
      <c r="F116" s="239" t="s">
        <v>264</v>
      </c>
      <c r="G116" s="239" t="s">
        <v>112</v>
      </c>
      <c r="H116" s="239" t="s">
        <v>146</v>
      </c>
      <c r="I116" s="239" t="s">
        <v>43</v>
      </c>
      <c r="J116" s="239" t="s">
        <v>114</v>
      </c>
      <c r="K116" s="239" t="s">
        <v>115</v>
      </c>
      <c r="L116" s="239" t="s">
        <v>260</v>
      </c>
      <c r="M116" s="239" t="s">
        <v>117</v>
      </c>
      <c r="N116" s="239" t="s">
        <v>118</v>
      </c>
      <c r="O116" s="239" t="s">
        <v>119</v>
      </c>
      <c r="P116" s="239" t="s">
        <v>120</v>
      </c>
      <c r="Q116" s="239" t="s">
        <v>121</v>
      </c>
      <c r="R116" s="239" t="s">
        <v>122</v>
      </c>
      <c r="S116" s="239" t="s">
        <v>147</v>
      </c>
      <c r="T116" s="239" t="s">
        <v>169</v>
      </c>
      <c r="U116" s="239" t="s">
        <v>124</v>
      </c>
      <c r="V116" s="239" t="s">
        <v>125</v>
      </c>
      <c r="W116" s="239" t="s">
        <v>126</v>
      </c>
      <c r="X116" s="239" t="s">
        <v>127</v>
      </c>
      <c r="Y116" s="239" t="s">
        <v>128</v>
      </c>
      <c r="Z116" s="239" t="s">
        <v>129</v>
      </c>
      <c r="AA116" s="239" t="s">
        <v>165</v>
      </c>
      <c r="AB116" s="239" t="s">
        <v>131</v>
      </c>
      <c r="AC116" s="239" t="s">
        <v>132</v>
      </c>
      <c r="AD116" s="239" t="s">
        <v>133</v>
      </c>
      <c r="AE116" s="239" t="s">
        <v>134</v>
      </c>
      <c r="AF116" s="239" t="s">
        <v>135</v>
      </c>
      <c r="AG116" s="239" t="s">
        <v>170</v>
      </c>
    </row>
    <row r="117" spans="1:33" x14ac:dyDescent="0.25">
      <c r="A117" s="113">
        <v>43862</v>
      </c>
      <c r="B117" s="235" t="s">
        <v>267</v>
      </c>
      <c r="C117" s="112">
        <v>132</v>
      </c>
      <c r="D117" s="115">
        <v>61638.78</v>
      </c>
      <c r="E117" s="115">
        <v>6498.17</v>
      </c>
      <c r="F117" s="166">
        <v>6.4609160000000001</v>
      </c>
      <c r="G117" s="167">
        <v>398242.97992248001</v>
      </c>
      <c r="H117" s="167">
        <v>41984.130523719999</v>
      </c>
      <c r="I117" s="167">
        <v>0</v>
      </c>
      <c r="J117" s="167">
        <v>440227.11044620001</v>
      </c>
      <c r="K117" s="167">
        <v>440227.11044620001</v>
      </c>
      <c r="L117" s="167">
        <v>16419.560000000001</v>
      </c>
      <c r="M117" s="167">
        <v>305930.05</v>
      </c>
      <c r="N117" s="117">
        <v>43875</v>
      </c>
      <c r="O117" s="118" t="s">
        <v>154</v>
      </c>
      <c r="P117" s="114">
        <v>3000000196285</v>
      </c>
      <c r="Q117" s="120">
        <v>11.8</v>
      </c>
      <c r="R117" s="120">
        <v>0.98333333333333339</v>
      </c>
      <c r="S117" s="167">
        <v>3008.31</v>
      </c>
      <c r="T117" s="167">
        <v>3766.06</v>
      </c>
      <c r="U117" s="167">
        <v>6774.37</v>
      </c>
      <c r="V117" s="169" t="s">
        <v>136</v>
      </c>
      <c r="W117" s="167">
        <v>0</v>
      </c>
      <c r="X117" s="170" t="s">
        <v>155</v>
      </c>
      <c r="Y117" s="170" t="s">
        <v>155</v>
      </c>
      <c r="Z117" s="167">
        <v>207.92</v>
      </c>
      <c r="AA117" s="167">
        <v>6982.29</v>
      </c>
      <c r="AB117" s="112">
        <v>60</v>
      </c>
      <c r="AC117" s="112">
        <v>12</v>
      </c>
      <c r="AD117" s="167">
        <v>330000.99955200002</v>
      </c>
      <c r="AE117" s="120">
        <v>10.59</v>
      </c>
      <c r="AF117" s="112"/>
      <c r="AG117" s="171">
        <v>0.3</v>
      </c>
    </row>
    <row r="118" spans="1:33" x14ac:dyDescent="0.25">
      <c r="A118" s="143"/>
      <c r="B118" s="252"/>
      <c r="C118" s="145"/>
      <c r="D118" s="146"/>
      <c r="E118" s="146"/>
      <c r="F118" s="229"/>
      <c r="G118" s="230"/>
      <c r="H118" s="230"/>
      <c r="I118" s="230"/>
      <c r="J118" s="230"/>
      <c r="K118" s="230"/>
      <c r="L118" s="230"/>
      <c r="M118" s="230"/>
      <c r="N118" s="148"/>
      <c r="O118" s="149"/>
      <c r="P118" s="144"/>
      <c r="Q118" s="151"/>
      <c r="R118" s="151"/>
      <c r="S118" s="230"/>
      <c r="T118" s="230"/>
      <c r="U118" s="230"/>
      <c r="V118" s="232"/>
      <c r="W118" s="230"/>
      <c r="X118" s="233"/>
      <c r="Y118" s="233"/>
      <c r="Z118" s="230"/>
      <c r="AA118" s="230"/>
      <c r="AB118" s="145"/>
      <c r="AC118" s="145"/>
      <c r="AD118" s="230"/>
      <c r="AE118" s="151"/>
      <c r="AF118" s="145"/>
      <c r="AG118" s="234"/>
    </row>
    <row r="119" spans="1:33" ht="12.75" x14ac:dyDescent="0.2">
      <c r="A119" s="173" t="s">
        <v>266</v>
      </c>
    </row>
    <row r="120" spans="1:33" ht="72" x14ac:dyDescent="0.2">
      <c r="A120" s="239" t="s">
        <v>107</v>
      </c>
      <c r="B120" s="239" t="s">
        <v>108</v>
      </c>
      <c r="C120" s="239" t="s">
        <v>109</v>
      </c>
      <c r="D120" s="239" t="s">
        <v>110</v>
      </c>
      <c r="E120" s="239" t="s">
        <v>156</v>
      </c>
      <c r="F120" s="239" t="s">
        <v>264</v>
      </c>
      <c r="G120" s="239" t="s">
        <v>112</v>
      </c>
      <c r="H120" s="239" t="s">
        <v>146</v>
      </c>
      <c r="I120" s="239" t="s">
        <v>43</v>
      </c>
      <c r="J120" s="239" t="s">
        <v>114</v>
      </c>
      <c r="K120" s="239" t="s">
        <v>115</v>
      </c>
      <c r="L120" s="239" t="s">
        <v>260</v>
      </c>
      <c r="M120" s="239" t="s">
        <v>117</v>
      </c>
      <c r="N120" s="239" t="s">
        <v>118</v>
      </c>
      <c r="O120" s="239" t="s">
        <v>119</v>
      </c>
      <c r="P120" s="239" t="s">
        <v>120</v>
      </c>
      <c r="Q120" s="239" t="s">
        <v>121</v>
      </c>
      <c r="R120" s="239" t="s">
        <v>122</v>
      </c>
      <c r="S120" s="239" t="s">
        <v>147</v>
      </c>
      <c r="T120" s="239" t="s">
        <v>169</v>
      </c>
      <c r="U120" s="239" t="s">
        <v>124</v>
      </c>
      <c r="V120" s="239" t="s">
        <v>125</v>
      </c>
      <c r="W120" s="239" t="s">
        <v>126</v>
      </c>
      <c r="X120" s="239" t="s">
        <v>127</v>
      </c>
      <c r="Y120" s="239" t="s">
        <v>128</v>
      </c>
      <c r="Z120" s="239" t="s">
        <v>129</v>
      </c>
      <c r="AA120" s="239" t="s">
        <v>165</v>
      </c>
      <c r="AB120" s="239" t="s">
        <v>131</v>
      </c>
      <c r="AC120" s="239" t="s">
        <v>132</v>
      </c>
      <c r="AD120" s="239" t="s">
        <v>133</v>
      </c>
      <c r="AE120" s="239" t="s">
        <v>134</v>
      </c>
      <c r="AF120" s="239" t="s">
        <v>135</v>
      </c>
      <c r="AG120" s="239" t="s">
        <v>170</v>
      </c>
    </row>
    <row r="121" spans="1:33" x14ac:dyDescent="0.25">
      <c r="A121" s="113">
        <v>43831</v>
      </c>
      <c r="B121" s="235" t="s">
        <v>97</v>
      </c>
      <c r="C121" s="112">
        <v>130</v>
      </c>
      <c r="D121" s="115">
        <v>63216.24</v>
      </c>
      <c r="E121" s="115">
        <v>30595.58</v>
      </c>
      <c r="F121" s="166">
        <v>6.4412880000000001</v>
      </c>
      <c r="G121" s="167">
        <v>407194.00811712001</v>
      </c>
      <c r="H121" s="167">
        <v>197074.94230704001</v>
      </c>
      <c r="I121" s="167">
        <v>0</v>
      </c>
      <c r="J121" s="167">
        <v>604268.95042415999</v>
      </c>
      <c r="K121" s="167">
        <v>604268.95042415999</v>
      </c>
      <c r="L121" s="167">
        <v>61071.31</v>
      </c>
      <c r="M121" s="167">
        <v>244600</v>
      </c>
      <c r="N121" s="117">
        <v>43831</v>
      </c>
      <c r="O121" s="118" t="s">
        <v>154</v>
      </c>
      <c r="P121" s="114">
        <v>3000000195601</v>
      </c>
      <c r="Q121" s="120">
        <v>11.8</v>
      </c>
      <c r="R121" s="120">
        <v>0.98333333333333339</v>
      </c>
      <c r="S121" s="167">
        <v>2315.5300000000002</v>
      </c>
      <c r="T121" s="167">
        <v>3100.77</v>
      </c>
      <c r="U121" s="167">
        <v>5416.3</v>
      </c>
      <c r="V121" s="169" t="s">
        <v>136</v>
      </c>
      <c r="W121" s="167">
        <v>0</v>
      </c>
      <c r="X121" s="170" t="s">
        <v>155</v>
      </c>
      <c r="Y121" s="170" t="s">
        <v>155</v>
      </c>
      <c r="Z121" s="167">
        <v>166.24</v>
      </c>
      <c r="AA121" s="167">
        <v>5582.54</v>
      </c>
      <c r="AB121" s="112">
        <v>60</v>
      </c>
      <c r="AC121" s="112">
        <v>59</v>
      </c>
      <c r="AD121" s="167">
        <v>321000.69</v>
      </c>
      <c r="AE121" s="120">
        <v>10.59</v>
      </c>
      <c r="AF121" s="112"/>
      <c r="AG121" s="171">
        <v>0.3</v>
      </c>
    </row>
    <row r="122" spans="1:33" ht="12.75" x14ac:dyDescent="0.2">
      <c r="A122" s="236"/>
      <c r="B122" s="236"/>
      <c r="C122" s="236"/>
      <c r="D122" s="236"/>
      <c r="E122" s="236"/>
      <c r="F122" s="236"/>
      <c r="G122" s="236"/>
      <c r="H122" s="236"/>
      <c r="I122" s="236"/>
      <c r="J122" s="236"/>
      <c r="K122" s="236"/>
      <c r="L122" s="236"/>
      <c r="M122" s="236"/>
      <c r="N122" s="236"/>
      <c r="O122" s="236"/>
      <c r="P122" s="236"/>
      <c r="Q122" s="236"/>
      <c r="R122" s="236"/>
      <c r="S122" s="236"/>
      <c r="T122" s="236"/>
      <c r="U122" s="236"/>
      <c r="V122" s="236"/>
      <c r="W122" s="236"/>
      <c r="X122" s="236"/>
      <c r="Y122" s="236"/>
      <c r="Z122" s="236"/>
      <c r="AA122" s="236"/>
      <c r="AB122" s="236"/>
      <c r="AC122" s="236"/>
      <c r="AD122" s="236"/>
      <c r="AE122" s="236"/>
    </row>
    <row r="123" spans="1:33" ht="12.75" x14ac:dyDescent="0.2">
      <c r="A123" s="173" t="s">
        <v>263</v>
      </c>
    </row>
    <row r="124" spans="1:33" ht="72" x14ac:dyDescent="0.2">
      <c r="A124" s="239" t="s">
        <v>107</v>
      </c>
      <c r="B124" s="239" t="s">
        <v>108</v>
      </c>
      <c r="C124" s="239" t="s">
        <v>109</v>
      </c>
      <c r="D124" s="239" t="s">
        <v>110</v>
      </c>
      <c r="E124" s="239" t="s">
        <v>156</v>
      </c>
      <c r="F124" s="239" t="s">
        <v>264</v>
      </c>
      <c r="G124" s="239" t="s">
        <v>112</v>
      </c>
      <c r="H124" s="239" t="s">
        <v>146</v>
      </c>
      <c r="I124" s="239" t="s">
        <v>43</v>
      </c>
      <c r="J124" s="239" t="s">
        <v>114</v>
      </c>
      <c r="K124" s="239" t="s">
        <v>115</v>
      </c>
      <c r="L124" s="239" t="s">
        <v>260</v>
      </c>
      <c r="M124" s="239" t="s">
        <v>117</v>
      </c>
      <c r="N124" s="239" t="s">
        <v>118</v>
      </c>
      <c r="O124" s="239" t="s">
        <v>119</v>
      </c>
      <c r="P124" s="239" t="s">
        <v>120</v>
      </c>
      <c r="Q124" s="239" t="s">
        <v>121</v>
      </c>
      <c r="R124" s="239" t="s">
        <v>122</v>
      </c>
      <c r="S124" s="239" t="s">
        <v>147</v>
      </c>
      <c r="T124" s="239" t="s">
        <v>169</v>
      </c>
      <c r="U124" s="239" t="s">
        <v>124</v>
      </c>
      <c r="V124" s="239" t="s">
        <v>125</v>
      </c>
      <c r="W124" s="239" t="s">
        <v>126</v>
      </c>
      <c r="X124" s="239" t="s">
        <v>127</v>
      </c>
      <c r="Y124" s="239" t="s">
        <v>128</v>
      </c>
      <c r="Z124" s="239" t="s">
        <v>129</v>
      </c>
      <c r="AA124" s="239" t="s">
        <v>165</v>
      </c>
      <c r="AB124" s="239" t="s">
        <v>131</v>
      </c>
      <c r="AC124" s="239" t="s">
        <v>132</v>
      </c>
      <c r="AD124" s="239" t="s">
        <v>133</v>
      </c>
      <c r="AE124" s="239" t="s">
        <v>134</v>
      </c>
      <c r="AF124" s="239" t="s">
        <v>135</v>
      </c>
      <c r="AG124" s="239" t="s">
        <v>170</v>
      </c>
    </row>
    <row r="125" spans="1:33" x14ac:dyDescent="0.25">
      <c r="A125" s="113">
        <v>43800</v>
      </c>
      <c r="B125" s="235" t="s">
        <v>99</v>
      </c>
      <c r="C125" s="112">
        <v>166</v>
      </c>
      <c r="D125" s="115">
        <v>71898.080000000002</v>
      </c>
      <c r="E125" s="115">
        <v>17492.990000000002</v>
      </c>
      <c r="F125" s="166">
        <v>6.358975</v>
      </c>
      <c r="G125" s="167">
        <v>568435.5793532501</v>
      </c>
      <c r="H125" s="167">
        <v>111237.48608525001</v>
      </c>
      <c r="I125" s="167">
        <v>8000</v>
      </c>
      <c r="J125" s="167">
        <v>532919.14214599994</v>
      </c>
      <c r="K125" s="167">
        <v>532919.14214599994</v>
      </c>
      <c r="L125" s="167">
        <v>40311.54</v>
      </c>
      <c r="M125" s="167">
        <v>323700</v>
      </c>
      <c r="N125" s="117">
        <v>43588</v>
      </c>
      <c r="O125" s="118" t="s">
        <v>154</v>
      </c>
      <c r="P125" s="114" t="s">
        <v>265</v>
      </c>
      <c r="Q125" s="120">
        <v>11.8</v>
      </c>
      <c r="R125" s="120">
        <v>0.98333333333333339</v>
      </c>
      <c r="S125" s="167">
        <v>3183.05</v>
      </c>
      <c r="T125" s="167">
        <v>1423.76</v>
      </c>
      <c r="U125" s="167">
        <v>4606.8100000000004</v>
      </c>
      <c r="V125" s="169" t="s">
        <v>136</v>
      </c>
      <c r="W125" s="167">
        <v>0</v>
      </c>
      <c r="X125" s="170" t="s">
        <v>155</v>
      </c>
      <c r="Y125" s="170" t="s">
        <v>155</v>
      </c>
      <c r="Z125" s="167">
        <v>222</v>
      </c>
      <c r="AA125" s="167">
        <v>4828.8100000000004</v>
      </c>
      <c r="AB125" s="112">
        <v>120</v>
      </c>
      <c r="AC125" s="112">
        <v>29</v>
      </c>
      <c r="AD125" s="167">
        <v>812000.56</v>
      </c>
      <c r="AE125" s="120">
        <v>10.18</v>
      </c>
      <c r="AF125" s="112"/>
      <c r="AG125" s="171">
        <v>0.3</v>
      </c>
    </row>
    <row r="126" spans="1:33" ht="12.75" x14ac:dyDescent="0.2"/>
    <row r="127" spans="1:33" ht="12.75" x14ac:dyDescent="0.2">
      <c r="A127" s="172" t="s">
        <v>261</v>
      </c>
    </row>
    <row r="128" spans="1:33" ht="72" x14ac:dyDescent="0.2">
      <c r="A128" s="239" t="s">
        <v>107</v>
      </c>
      <c r="B128" s="239" t="s">
        <v>108</v>
      </c>
      <c r="C128" s="239" t="s">
        <v>109</v>
      </c>
      <c r="D128" s="239" t="s">
        <v>110</v>
      </c>
      <c r="E128" s="239" t="s">
        <v>156</v>
      </c>
      <c r="F128" s="239" t="s">
        <v>259</v>
      </c>
      <c r="G128" s="239" t="s">
        <v>112</v>
      </c>
      <c r="H128" s="239" t="s">
        <v>146</v>
      </c>
      <c r="I128" s="239" t="s">
        <v>43</v>
      </c>
      <c r="J128" s="239" t="s">
        <v>114</v>
      </c>
      <c r="K128" s="239" t="s">
        <v>115</v>
      </c>
      <c r="L128" s="239" t="s">
        <v>260</v>
      </c>
      <c r="M128" s="239" t="s">
        <v>117</v>
      </c>
      <c r="N128" s="239" t="s">
        <v>118</v>
      </c>
      <c r="O128" s="239" t="s">
        <v>119</v>
      </c>
      <c r="P128" s="239" t="s">
        <v>120</v>
      </c>
      <c r="Q128" s="239" t="s">
        <v>121</v>
      </c>
      <c r="R128" s="239" t="s">
        <v>122</v>
      </c>
      <c r="S128" s="239" t="s">
        <v>147</v>
      </c>
      <c r="T128" s="239" t="s">
        <v>169</v>
      </c>
      <c r="U128" s="239" t="s">
        <v>124</v>
      </c>
      <c r="V128" s="239" t="s">
        <v>125</v>
      </c>
      <c r="W128" s="239" t="s">
        <v>126</v>
      </c>
      <c r="X128" s="239" t="s">
        <v>127</v>
      </c>
      <c r="Y128" s="239" t="s">
        <v>128</v>
      </c>
      <c r="Z128" s="239" t="s">
        <v>129</v>
      </c>
      <c r="AA128" s="239" t="s">
        <v>165</v>
      </c>
      <c r="AB128" s="239" t="s">
        <v>131</v>
      </c>
      <c r="AC128" s="239" t="s">
        <v>132</v>
      </c>
      <c r="AD128" s="239" t="s">
        <v>133</v>
      </c>
      <c r="AE128" s="239" t="s">
        <v>134</v>
      </c>
      <c r="AF128" s="239" t="s">
        <v>135</v>
      </c>
      <c r="AG128" s="239" t="s">
        <v>170</v>
      </c>
    </row>
    <row r="129" spans="1:33" x14ac:dyDescent="0.25">
      <c r="A129" s="113">
        <v>43769</v>
      </c>
      <c r="B129" s="235" t="s">
        <v>98</v>
      </c>
      <c r="C129" s="112">
        <v>134</v>
      </c>
      <c r="D129" s="115">
        <v>75414.759999999995</v>
      </c>
      <c r="E129" s="115">
        <v>42418.46</v>
      </c>
      <c r="F129" s="166">
        <v>6.2921379999999996</v>
      </c>
      <c r="G129" s="167">
        <v>474520.07715687994</v>
      </c>
      <c r="H129" s="167">
        <v>266902.80406747997</v>
      </c>
      <c r="I129" s="167">
        <v>8000</v>
      </c>
      <c r="J129" s="167">
        <v>749422.88122435985</v>
      </c>
      <c r="K129" s="167">
        <v>749422.88122435985</v>
      </c>
      <c r="L129" s="167">
        <v>79327.009999999995</v>
      </c>
      <c r="M129" s="167">
        <v>253000</v>
      </c>
      <c r="N129" s="117">
        <v>43731</v>
      </c>
      <c r="O129" s="118" t="s">
        <v>154</v>
      </c>
      <c r="P129" s="114">
        <v>3000000195405</v>
      </c>
      <c r="Q129" s="120">
        <v>11.8</v>
      </c>
      <c r="R129" s="120">
        <v>0.98333333333333339</v>
      </c>
      <c r="S129" s="167">
        <v>2427.39</v>
      </c>
      <c r="T129" s="167">
        <v>1173.24</v>
      </c>
      <c r="U129" s="167">
        <v>3600.63</v>
      </c>
      <c r="V129" s="169" t="s">
        <v>136</v>
      </c>
      <c r="W129" s="167">
        <v>0</v>
      </c>
      <c r="X129" s="170" t="s">
        <v>155</v>
      </c>
      <c r="Y129" s="170" t="s">
        <v>155</v>
      </c>
      <c r="Z129" s="167">
        <v>171.94</v>
      </c>
      <c r="AA129" s="167">
        <v>3772.57</v>
      </c>
      <c r="AB129" s="112">
        <v>120</v>
      </c>
      <c r="AC129" s="112">
        <v>69</v>
      </c>
      <c r="AD129" s="167">
        <v>812000.56</v>
      </c>
      <c r="AE129" s="120">
        <v>10.59</v>
      </c>
      <c r="AF129" s="112"/>
      <c r="AG129" s="171">
        <v>0.3</v>
      </c>
    </row>
    <row r="130" spans="1:33" ht="12.75" x14ac:dyDescent="0.2"/>
    <row r="131" spans="1:33" ht="12.75" x14ac:dyDescent="0.2">
      <c r="A131" s="173" t="s">
        <v>257</v>
      </c>
    </row>
    <row r="132" spans="1:33" ht="72" x14ac:dyDescent="0.2">
      <c r="A132" s="239" t="s">
        <v>107</v>
      </c>
      <c r="B132" s="239" t="s">
        <v>167</v>
      </c>
      <c r="C132" s="239" t="s">
        <v>109</v>
      </c>
      <c r="D132" s="239" t="s">
        <v>110</v>
      </c>
      <c r="E132" s="239" t="s">
        <v>156</v>
      </c>
      <c r="F132" s="239" t="s">
        <v>258</v>
      </c>
      <c r="G132" s="239" t="s">
        <v>112</v>
      </c>
      <c r="H132" s="239" t="s">
        <v>146</v>
      </c>
      <c r="I132" s="239" t="s">
        <v>43</v>
      </c>
      <c r="J132" s="239" t="s">
        <v>114</v>
      </c>
      <c r="K132" s="239" t="s">
        <v>115</v>
      </c>
      <c r="L132" s="239" t="s">
        <v>116</v>
      </c>
      <c r="M132" s="239" t="s">
        <v>117</v>
      </c>
      <c r="N132" s="239" t="s">
        <v>118</v>
      </c>
      <c r="O132" s="239" t="s">
        <v>119</v>
      </c>
      <c r="P132" s="239" t="s">
        <v>120</v>
      </c>
      <c r="Q132" s="239" t="s">
        <v>121</v>
      </c>
      <c r="R132" s="239" t="s">
        <v>122</v>
      </c>
      <c r="S132" s="239" t="s">
        <v>147</v>
      </c>
      <c r="T132" s="239" t="s">
        <v>169</v>
      </c>
      <c r="U132" s="239" t="s">
        <v>124</v>
      </c>
      <c r="V132" s="239" t="s">
        <v>125</v>
      </c>
      <c r="W132" s="239" t="s">
        <v>126</v>
      </c>
      <c r="X132" s="239" t="s">
        <v>127</v>
      </c>
      <c r="Y132" s="239" t="s">
        <v>128</v>
      </c>
      <c r="Z132" s="239" t="s">
        <v>129</v>
      </c>
      <c r="AA132" s="239" t="s">
        <v>165</v>
      </c>
      <c r="AB132" s="239" t="s">
        <v>131</v>
      </c>
      <c r="AC132" s="239" t="s">
        <v>132</v>
      </c>
      <c r="AD132" s="239" t="s">
        <v>133</v>
      </c>
      <c r="AE132" s="239" t="s">
        <v>134</v>
      </c>
      <c r="AF132" s="239" t="s">
        <v>135</v>
      </c>
      <c r="AG132" s="239" t="s">
        <v>170</v>
      </c>
    </row>
    <row r="133" spans="1:33" ht="12.75" x14ac:dyDescent="0.2">
      <c r="A133" s="113">
        <v>43738</v>
      </c>
      <c r="B133" s="114" t="s">
        <v>161</v>
      </c>
      <c r="C133" s="112">
        <v>166</v>
      </c>
      <c r="D133" s="115">
        <v>60338.270000000004</v>
      </c>
      <c r="E133" s="115">
        <v>7407.87</v>
      </c>
      <c r="F133" s="166">
        <v>6.2921379999999996</v>
      </c>
      <c r="G133" s="167">
        <v>379656.72152125998</v>
      </c>
      <c r="H133" s="167">
        <v>46611.340326059995</v>
      </c>
      <c r="I133" s="168">
        <v>0</v>
      </c>
      <c r="J133" s="167">
        <v>426268.06184732</v>
      </c>
      <c r="K133" s="167">
        <v>426268.06184732</v>
      </c>
      <c r="L133" s="167">
        <v>18282.25</v>
      </c>
      <c r="M133" s="167">
        <v>326295.96999999997</v>
      </c>
      <c r="N133" s="117">
        <v>43732</v>
      </c>
      <c r="O133" s="118" t="s">
        <v>145</v>
      </c>
      <c r="P133" s="114">
        <v>3000000195419</v>
      </c>
      <c r="Q133" s="120">
        <v>11.8</v>
      </c>
      <c r="R133" s="120">
        <v>0.98333333333333339</v>
      </c>
      <c r="S133" s="167">
        <v>3153.28</v>
      </c>
      <c r="T133" s="167">
        <v>1490.47</v>
      </c>
      <c r="U133" s="167">
        <v>4643.75</v>
      </c>
      <c r="V133" s="169" t="s">
        <v>136</v>
      </c>
      <c r="W133" s="167">
        <v>0</v>
      </c>
      <c r="X133" s="170" t="s">
        <v>155</v>
      </c>
      <c r="Y133" s="170" t="s">
        <v>155</v>
      </c>
      <c r="Z133" s="167">
        <v>221.77</v>
      </c>
      <c r="AA133" s="167">
        <v>4865.5200000000004</v>
      </c>
      <c r="AB133" s="112">
        <v>120</v>
      </c>
      <c r="AC133" s="112">
        <v>14</v>
      </c>
      <c r="AD133" s="167">
        <v>335002.43</v>
      </c>
      <c r="AE133" s="120">
        <v>10.59</v>
      </c>
      <c r="AF133" s="112"/>
      <c r="AG133" s="171">
        <v>0.3</v>
      </c>
    </row>
    <row r="134" spans="1:33" ht="12.75" x14ac:dyDescent="0.2">
      <c r="A134" s="143"/>
      <c r="B134" s="144"/>
      <c r="C134" s="145"/>
      <c r="D134" s="146"/>
      <c r="E134" s="146"/>
      <c r="F134" s="229"/>
      <c r="G134" s="230"/>
      <c r="H134" s="230"/>
      <c r="I134" s="231"/>
      <c r="J134" s="230"/>
      <c r="K134" s="230"/>
      <c r="L134" s="230"/>
      <c r="M134" s="230"/>
      <c r="N134" s="148"/>
      <c r="O134" s="149"/>
      <c r="P134" s="144"/>
      <c r="Q134" s="151"/>
      <c r="R134" s="151"/>
      <c r="S134" s="230"/>
      <c r="T134" s="230"/>
      <c r="U134" s="230"/>
      <c r="V134" s="232"/>
      <c r="W134" s="230"/>
      <c r="X134" s="233"/>
      <c r="Y134" s="233"/>
      <c r="Z134" s="230"/>
      <c r="AA134" s="230"/>
      <c r="AB134" s="145"/>
      <c r="AC134" s="145"/>
      <c r="AD134" s="230"/>
      <c r="AE134" s="151"/>
      <c r="AF134" s="145"/>
      <c r="AG134" s="234"/>
    </row>
    <row r="135" spans="1:33" ht="12.75" x14ac:dyDescent="0.2">
      <c r="A135" s="173" t="s">
        <v>173</v>
      </c>
    </row>
    <row r="136" spans="1:33" ht="72" x14ac:dyDescent="0.2">
      <c r="A136" s="239" t="s">
        <v>107</v>
      </c>
      <c r="B136" s="239" t="s">
        <v>167</v>
      </c>
      <c r="C136" s="239" t="s">
        <v>109</v>
      </c>
      <c r="D136" s="239" t="s">
        <v>110</v>
      </c>
      <c r="E136" s="239" t="s">
        <v>156</v>
      </c>
      <c r="F136" s="239" t="s">
        <v>175</v>
      </c>
      <c r="G136" s="239" t="s">
        <v>112</v>
      </c>
      <c r="H136" s="239" t="s">
        <v>146</v>
      </c>
      <c r="I136" s="239" t="s">
        <v>43</v>
      </c>
      <c r="J136" s="239" t="s">
        <v>114</v>
      </c>
      <c r="K136" s="239" t="s">
        <v>115</v>
      </c>
      <c r="L136" s="239" t="s">
        <v>116</v>
      </c>
      <c r="M136" s="239" t="s">
        <v>117</v>
      </c>
      <c r="N136" s="239" t="s">
        <v>118</v>
      </c>
      <c r="O136" s="239" t="s">
        <v>119</v>
      </c>
      <c r="P136" s="239" t="s">
        <v>120</v>
      </c>
      <c r="Q136" s="239" t="s">
        <v>121</v>
      </c>
      <c r="R136" s="239" t="s">
        <v>122</v>
      </c>
      <c r="S136" s="239" t="s">
        <v>147</v>
      </c>
      <c r="T136" s="239" t="s">
        <v>169</v>
      </c>
      <c r="U136" s="239" t="s">
        <v>124</v>
      </c>
      <c r="V136" s="239" t="s">
        <v>125</v>
      </c>
      <c r="W136" s="239" t="s">
        <v>126</v>
      </c>
      <c r="X136" s="239" t="s">
        <v>127</v>
      </c>
      <c r="Y136" s="239" t="s">
        <v>128</v>
      </c>
      <c r="Z136" s="239" t="s">
        <v>129</v>
      </c>
      <c r="AA136" s="239" t="s">
        <v>165</v>
      </c>
      <c r="AB136" s="239" t="s">
        <v>131</v>
      </c>
      <c r="AC136" s="239" t="s">
        <v>132</v>
      </c>
      <c r="AD136" s="239" t="s">
        <v>133</v>
      </c>
      <c r="AE136" s="239" t="s">
        <v>134</v>
      </c>
      <c r="AF136" s="239" t="s">
        <v>135</v>
      </c>
      <c r="AG136" s="239" t="s">
        <v>170</v>
      </c>
    </row>
    <row r="137" spans="1:33" ht="12.75" x14ac:dyDescent="0.2">
      <c r="A137" s="113">
        <v>43616</v>
      </c>
      <c r="B137" s="114" t="s">
        <v>91</v>
      </c>
      <c r="C137" s="112">
        <v>138</v>
      </c>
      <c r="D137" s="115">
        <v>58434.44</v>
      </c>
      <c r="E137" s="115">
        <v>49520.49</v>
      </c>
      <c r="F137" s="166">
        <v>6.2713049999999999</v>
      </c>
      <c r="G137" s="167">
        <v>366460.19574420003</v>
      </c>
      <c r="H137" s="167">
        <v>310558.09653944999</v>
      </c>
      <c r="I137" s="168">
        <v>0</v>
      </c>
      <c r="J137" s="167">
        <v>677018.29228365002</v>
      </c>
      <c r="K137" s="167">
        <v>677018.29228365002</v>
      </c>
      <c r="L137" s="167">
        <v>84575.4</v>
      </c>
      <c r="M137" s="167">
        <v>222900</v>
      </c>
      <c r="N137" s="117" t="s">
        <v>174</v>
      </c>
      <c r="O137" s="118" t="s">
        <v>145</v>
      </c>
      <c r="P137" s="114">
        <v>3000000194305</v>
      </c>
      <c r="Q137" s="120">
        <v>11.8</v>
      </c>
      <c r="R137" s="120">
        <v>0.98333333333333339</v>
      </c>
      <c r="S137" s="167">
        <v>2149.36</v>
      </c>
      <c r="T137" s="167">
        <v>1022.89</v>
      </c>
      <c r="U137" s="167">
        <v>3172.25</v>
      </c>
      <c r="V137" s="169" t="s">
        <v>136</v>
      </c>
      <c r="W137" s="167">
        <v>0</v>
      </c>
      <c r="X137" s="170" t="s">
        <v>155</v>
      </c>
      <c r="Y137" s="170" t="s">
        <v>155</v>
      </c>
      <c r="Z137" s="167">
        <v>151.49</v>
      </c>
      <c r="AA137" s="167">
        <v>3323.74</v>
      </c>
      <c r="AB137" s="112">
        <v>120</v>
      </c>
      <c r="AC137" s="112">
        <v>105</v>
      </c>
      <c r="AD137" s="167">
        <v>222900</v>
      </c>
      <c r="AE137" s="120">
        <v>10.59</v>
      </c>
      <c r="AF137" s="112"/>
      <c r="AG137" s="171">
        <v>0.3</v>
      </c>
    </row>
    <row r="138" spans="1:33" ht="12.75" x14ac:dyDescent="0.2">
      <c r="A138" s="113">
        <v>43616</v>
      </c>
      <c r="B138" s="114" t="s">
        <v>96</v>
      </c>
      <c r="C138" s="112">
        <v>134</v>
      </c>
      <c r="D138" s="115">
        <v>78884.740000000005</v>
      </c>
      <c r="E138" s="115">
        <v>67004.009999999995</v>
      </c>
      <c r="F138" s="166">
        <v>6.2713049999999999</v>
      </c>
      <c r="G138" s="167">
        <v>494710.26438570005</v>
      </c>
      <c r="H138" s="167">
        <v>420202.58293304994</v>
      </c>
      <c r="I138" s="168">
        <v>0</v>
      </c>
      <c r="J138" s="167">
        <v>914912.84731874999</v>
      </c>
      <c r="K138" s="167">
        <v>914912.84731874999</v>
      </c>
      <c r="L138" s="167">
        <v>115803.84</v>
      </c>
      <c r="M138" s="167">
        <v>297800</v>
      </c>
      <c r="N138" s="117" t="s">
        <v>174</v>
      </c>
      <c r="O138" s="118" t="s">
        <v>145</v>
      </c>
      <c r="P138" s="114">
        <v>3000000194316</v>
      </c>
      <c r="Q138" s="120">
        <v>11.8</v>
      </c>
      <c r="R138" s="120">
        <v>0.98333333333333339</v>
      </c>
      <c r="S138" s="167">
        <v>2869.09</v>
      </c>
      <c r="T138" s="167">
        <v>1369.12</v>
      </c>
      <c r="U138" s="167">
        <v>4238.21</v>
      </c>
      <c r="V138" s="169" t="s">
        <v>136</v>
      </c>
      <c r="W138" s="167">
        <v>0</v>
      </c>
      <c r="X138" s="170" t="s">
        <v>155</v>
      </c>
      <c r="Y138" s="170" t="s">
        <v>155</v>
      </c>
      <c r="Z138" s="167">
        <v>202.39000000000001</v>
      </c>
      <c r="AA138" s="167">
        <v>4440.6000000000004</v>
      </c>
      <c r="AB138" s="112">
        <v>120</v>
      </c>
      <c r="AC138" s="112">
        <v>105</v>
      </c>
      <c r="AD138" s="167">
        <v>297800</v>
      </c>
      <c r="AE138" s="120">
        <v>10.59</v>
      </c>
      <c r="AF138" s="112"/>
      <c r="AG138" s="171">
        <v>0.3</v>
      </c>
    </row>
    <row r="139" spans="1:33" ht="12.75" x14ac:dyDescent="0.2"/>
    <row r="140" spans="1:33" ht="12.75" x14ac:dyDescent="0.2">
      <c r="A140" s="172" t="s">
        <v>172</v>
      </c>
    </row>
    <row r="141" spans="1:33" ht="72" x14ac:dyDescent="0.2">
      <c r="A141" s="239" t="s">
        <v>107</v>
      </c>
      <c r="B141" s="239" t="s">
        <v>108</v>
      </c>
      <c r="C141" s="239" t="s">
        <v>109</v>
      </c>
      <c r="D141" s="239" t="s">
        <v>110</v>
      </c>
      <c r="E141" s="239" t="s">
        <v>157</v>
      </c>
      <c r="F141" s="239" t="s">
        <v>112</v>
      </c>
      <c r="G141" s="239" t="s">
        <v>156</v>
      </c>
      <c r="H141" s="239" t="s">
        <v>43</v>
      </c>
      <c r="I141" s="239" t="s">
        <v>114</v>
      </c>
      <c r="J141" s="239" t="s">
        <v>115</v>
      </c>
      <c r="K141" s="239" t="s">
        <v>116</v>
      </c>
      <c r="L141" s="239" t="s">
        <v>117</v>
      </c>
      <c r="M141" s="239" t="s">
        <v>118</v>
      </c>
      <c r="N141" s="239" t="s">
        <v>119</v>
      </c>
      <c r="O141" s="239" t="s">
        <v>120</v>
      </c>
      <c r="P141" s="239" t="s">
        <v>121</v>
      </c>
      <c r="Q141" s="239" t="s">
        <v>122</v>
      </c>
      <c r="R141" s="239" t="s">
        <v>147</v>
      </c>
      <c r="S141" s="239" t="s">
        <v>124</v>
      </c>
      <c r="T141" s="239" t="s">
        <v>125</v>
      </c>
      <c r="U141" s="239" t="s">
        <v>126</v>
      </c>
      <c r="V141" s="239" t="s">
        <v>127</v>
      </c>
      <c r="W141" s="239" t="s">
        <v>128</v>
      </c>
      <c r="X141" s="239" t="s">
        <v>129</v>
      </c>
      <c r="Y141" s="239" t="s">
        <v>165</v>
      </c>
      <c r="Z141" s="239" t="s">
        <v>131</v>
      </c>
      <c r="AA141" s="239" t="s">
        <v>132</v>
      </c>
      <c r="AB141" s="239" t="s">
        <v>133</v>
      </c>
      <c r="AC141" s="239" t="s">
        <v>134</v>
      </c>
      <c r="AD141" s="239" t="s">
        <v>170</v>
      </c>
    </row>
    <row r="142" spans="1:33" ht="12.75" x14ac:dyDescent="0.2">
      <c r="A142" s="113">
        <v>43585</v>
      </c>
      <c r="B142" s="114">
        <v>19003</v>
      </c>
      <c r="C142" s="112">
        <v>148</v>
      </c>
      <c r="D142" s="115">
        <v>51036.72</v>
      </c>
      <c r="E142" s="166">
        <v>6.2771999999999997</v>
      </c>
      <c r="F142" s="167">
        <v>320367.69878400001</v>
      </c>
      <c r="G142" s="167">
        <v>56671.063775999995</v>
      </c>
      <c r="H142" s="167">
        <v>0</v>
      </c>
      <c r="I142" s="167">
        <v>377038.76256</v>
      </c>
      <c r="J142" s="167">
        <v>377038.76256</v>
      </c>
      <c r="K142" s="167">
        <v>25045.7</v>
      </c>
      <c r="L142" s="167">
        <v>259776.87</v>
      </c>
      <c r="M142" s="117">
        <v>43567</v>
      </c>
      <c r="N142" s="118" t="s">
        <v>145</v>
      </c>
      <c r="O142" s="114">
        <v>3000000194339</v>
      </c>
      <c r="P142" s="120">
        <v>11.8</v>
      </c>
      <c r="Q142" s="120">
        <v>0.98333333333333339</v>
      </c>
      <c r="R142" s="167">
        <v>2508.91</v>
      </c>
      <c r="S142" s="167">
        <v>3697.0699999999997</v>
      </c>
      <c r="T142" s="169" t="s">
        <v>136</v>
      </c>
      <c r="U142" s="167">
        <v>0</v>
      </c>
      <c r="V142" s="170" t="s">
        <v>155</v>
      </c>
      <c r="W142" s="170" t="s">
        <v>155</v>
      </c>
      <c r="X142" s="167">
        <v>176.56</v>
      </c>
      <c r="Y142" s="167">
        <v>3873.6299999999997</v>
      </c>
      <c r="Z142" s="112">
        <v>120</v>
      </c>
      <c r="AA142" s="112">
        <v>21</v>
      </c>
      <c r="AB142" s="167">
        <v>638660</v>
      </c>
      <c r="AC142" s="120">
        <v>9.9499999999999993</v>
      </c>
      <c r="AD142" s="171">
        <v>0.3</v>
      </c>
    </row>
    <row r="143" spans="1:33" ht="12.75" x14ac:dyDescent="0.2">
      <c r="A143" s="113">
        <v>43585</v>
      </c>
      <c r="B143" s="114" t="s">
        <v>88</v>
      </c>
      <c r="C143" s="112">
        <v>140</v>
      </c>
      <c r="D143" s="115">
        <v>58636.069999999992</v>
      </c>
      <c r="E143" s="166">
        <v>6.2771999999999997</v>
      </c>
      <c r="F143" s="167">
        <v>368070.33860399993</v>
      </c>
      <c r="G143" s="167">
        <v>321228.61676399998</v>
      </c>
      <c r="H143" s="167">
        <v>0</v>
      </c>
      <c r="I143" s="167">
        <v>689298.95536799985</v>
      </c>
      <c r="J143" s="167">
        <v>689298.95536799985</v>
      </c>
      <c r="K143" s="167">
        <v>87175.99</v>
      </c>
      <c r="L143" s="167">
        <v>215600</v>
      </c>
      <c r="M143" s="117">
        <v>43577</v>
      </c>
      <c r="N143" s="118" t="s">
        <v>145</v>
      </c>
      <c r="O143" s="114">
        <v>3000000194329</v>
      </c>
      <c r="P143" s="120">
        <v>11.8</v>
      </c>
      <c r="Q143" s="120">
        <v>0.98333333333333339</v>
      </c>
      <c r="R143" s="167">
        <v>2077.5700000000002</v>
      </c>
      <c r="S143" s="167">
        <v>4774.1400000000003</v>
      </c>
      <c r="T143" s="169" t="s">
        <v>136</v>
      </c>
      <c r="U143" s="167">
        <v>0</v>
      </c>
      <c r="V143" s="170" t="s">
        <v>155</v>
      </c>
      <c r="W143" s="170" t="s">
        <v>155</v>
      </c>
      <c r="X143" s="167">
        <v>146.53</v>
      </c>
      <c r="Y143" s="167">
        <v>4920.67</v>
      </c>
      <c r="Z143" s="112">
        <v>60</v>
      </c>
      <c r="AA143" s="112">
        <v>107</v>
      </c>
      <c r="AB143" s="167">
        <v>249000.3</v>
      </c>
      <c r="AC143" s="120">
        <v>10.59</v>
      </c>
      <c r="AD143" s="171">
        <v>0.3</v>
      </c>
    </row>
    <row r="144" spans="1:33" ht="12.75" x14ac:dyDescent="0.2"/>
    <row r="145" spans="1:33" ht="12.75" x14ac:dyDescent="0.2">
      <c r="A145" s="172" t="s">
        <v>171</v>
      </c>
    </row>
    <row r="146" spans="1:33" ht="72" x14ac:dyDescent="0.2">
      <c r="A146" s="239" t="s">
        <v>107</v>
      </c>
      <c r="B146" s="239" t="s">
        <v>167</v>
      </c>
      <c r="C146" s="239" t="s">
        <v>109</v>
      </c>
      <c r="D146" s="239" t="s">
        <v>110</v>
      </c>
      <c r="E146" s="239" t="s">
        <v>156</v>
      </c>
      <c r="F146" s="239" t="s">
        <v>168</v>
      </c>
      <c r="G146" s="239" t="s">
        <v>112</v>
      </c>
      <c r="H146" s="239" t="s">
        <v>146</v>
      </c>
      <c r="I146" s="239" t="s">
        <v>43</v>
      </c>
      <c r="J146" s="239" t="s">
        <v>114</v>
      </c>
      <c r="K146" s="239" t="s">
        <v>115</v>
      </c>
      <c r="L146" s="239" t="s">
        <v>116</v>
      </c>
      <c r="M146" s="239" t="s">
        <v>117</v>
      </c>
      <c r="N146" s="239" t="s">
        <v>118</v>
      </c>
      <c r="O146" s="239" t="s">
        <v>119</v>
      </c>
      <c r="P146" s="239" t="s">
        <v>120</v>
      </c>
      <c r="Q146" s="239" t="s">
        <v>121</v>
      </c>
      <c r="R146" s="239" t="s">
        <v>122</v>
      </c>
      <c r="S146" s="239" t="s">
        <v>147</v>
      </c>
      <c r="T146" s="239" t="s">
        <v>169</v>
      </c>
      <c r="U146" s="239" t="s">
        <v>124</v>
      </c>
      <c r="V146" s="239" t="s">
        <v>125</v>
      </c>
      <c r="W146" s="239" t="s">
        <v>126</v>
      </c>
      <c r="X146" s="239" t="s">
        <v>127</v>
      </c>
      <c r="Y146" s="239" t="s">
        <v>128</v>
      </c>
      <c r="Z146" s="239" t="s">
        <v>129</v>
      </c>
      <c r="AA146" s="239" t="s">
        <v>165</v>
      </c>
      <c r="AB146" s="239" t="s">
        <v>131</v>
      </c>
      <c r="AC146" s="239" t="s">
        <v>132</v>
      </c>
      <c r="AD146" s="239" t="s">
        <v>133</v>
      </c>
      <c r="AE146" s="239" t="s">
        <v>134</v>
      </c>
      <c r="AF146" s="239" t="s">
        <v>135</v>
      </c>
      <c r="AG146" s="239" t="s">
        <v>170</v>
      </c>
    </row>
    <row r="147" spans="1:33" ht="12.75" x14ac:dyDescent="0.2">
      <c r="A147" s="113">
        <v>43555</v>
      </c>
      <c r="B147" s="114" t="s">
        <v>151</v>
      </c>
      <c r="C147" s="112">
        <v>121</v>
      </c>
      <c r="D147" s="115">
        <v>54347.519999999997</v>
      </c>
      <c r="E147" s="115">
        <v>6143.55</v>
      </c>
      <c r="F147" s="166">
        <v>6.2503799999999998</v>
      </c>
      <c r="G147" s="167">
        <v>339692.65205759997</v>
      </c>
      <c r="H147" s="167">
        <v>6143.55</v>
      </c>
      <c r="I147" s="168">
        <v>0</v>
      </c>
      <c r="J147" s="167">
        <v>345836.20205759996</v>
      </c>
      <c r="K147" s="167">
        <v>345836.20205759996</v>
      </c>
      <c r="L147" s="167">
        <v>17484.22</v>
      </c>
      <c r="M147" s="167">
        <v>284254.51</v>
      </c>
      <c r="N147" s="117">
        <v>43543</v>
      </c>
      <c r="O147" s="118" t="s">
        <v>145</v>
      </c>
      <c r="P147" s="114">
        <v>3000000194216</v>
      </c>
      <c r="Q147" s="120">
        <v>11.8</v>
      </c>
      <c r="R147" s="120">
        <v>0.98333333333333339</v>
      </c>
      <c r="S147" s="167">
        <v>2744.4</v>
      </c>
      <c r="T147" s="167">
        <v>1301.03</v>
      </c>
      <c r="U147" s="167">
        <v>4045.4300000000003</v>
      </c>
      <c r="V147" s="169" t="s">
        <v>136</v>
      </c>
      <c r="W147" s="167">
        <v>0</v>
      </c>
      <c r="X147" s="170" t="s">
        <v>155</v>
      </c>
      <c r="Y147" s="170" t="s">
        <v>155</v>
      </c>
      <c r="Z147" s="167">
        <v>193.19</v>
      </c>
      <c r="AA147" s="167">
        <v>4238.62</v>
      </c>
      <c r="AB147" s="112">
        <v>120</v>
      </c>
      <c r="AC147" s="112">
        <v>13</v>
      </c>
      <c r="AD147" s="167">
        <v>281003.48</v>
      </c>
      <c r="AE147" s="120">
        <v>9.9600000000000009</v>
      </c>
      <c r="AF147" s="112"/>
      <c r="AG147" s="171">
        <v>0.3</v>
      </c>
    </row>
    <row r="148" spans="1:33" ht="12.75" x14ac:dyDescent="0.2">
      <c r="A148" s="113">
        <v>43555</v>
      </c>
      <c r="B148" s="114" t="s">
        <v>92</v>
      </c>
      <c r="C148" s="112">
        <v>141</v>
      </c>
      <c r="D148" s="115">
        <v>93333.64</v>
      </c>
      <c r="E148" s="115">
        <v>56585.32</v>
      </c>
      <c r="F148" s="166">
        <v>6.2503799999999998</v>
      </c>
      <c r="G148" s="167">
        <v>583370.71678319992</v>
      </c>
      <c r="H148" s="167">
        <v>56585.32</v>
      </c>
      <c r="I148" s="168">
        <v>8000</v>
      </c>
      <c r="J148" s="167">
        <v>647956.03678319987</v>
      </c>
      <c r="K148" s="167">
        <v>647956.03678319987</v>
      </c>
      <c r="L148" s="167">
        <v>81211.89</v>
      </c>
      <c r="M148" s="167">
        <v>354500</v>
      </c>
      <c r="N148" s="117">
        <v>43427</v>
      </c>
      <c r="O148" s="118" t="s">
        <v>145</v>
      </c>
      <c r="P148" s="114">
        <v>3000000193166</v>
      </c>
      <c r="Q148" s="120">
        <v>11.8</v>
      </c>
      <c r="R148" s="120">
        <v>0.98333333333333339</v>
      </c>
      <c r="S148" s="167">
        <v>2755.79</v>
      </c>
      <c r="T148" s="167">
        <v>2289.35</v>
      </c>
      <c r="U148" s="167">
        <v>5045.1399999999994</v>
      </c>
      <c r="V148" s="169" t="s">
        <v>136</v>
      </c>
      <c r="W148" s="167">
        <v>0</v>
      </c>
      <c r="X148" s="170" t="s">
        <v>155</v>
      </c>
      <c r="Y148" s="170" t="s">
        <v>155</v>
      </c>
      <c r="Z148" s="167">
        <v>240.94</v>
      </c>
      <c r="AA148" s="167">
        <v>5286.079999999999</v>
      </c>
      <c r="AB148" s="112">
        <v>120</v>
      </c>
      <c r="AC148" s="112">
        <v>73</v>
      </c>
      <c r="AD148" s="167">
        <v>420998.61</v>
      </c>
      <c r="AE148" s="120">
        <v>10.59</v>
      </c>
      <c r="AF148" s="112"/>
      <c r="AG148" s="171">
        <v>0.3</v>
      </c>
    </row>
    <row r="149" spans="1:33" ht="12.75" x14ac:dyDescent="0.2">
      <c r="A149" s="113">
        <v>43555</v>
      </c>
      <c r="B149" s="114" t="s">
        <v>93</v>
      </c>
      <c r="C149" s="112">
        <v>142</v>
      </c>
      <c r="D149" s="115">
        <v>79146.5</v>
      </c>
      <c r="E149" s="115">
        <v>32867.31</v>
      </c>
      <c r="F149" s="166">
        <v>6.2503799999999998</v>
      </c>
      <c r="G149" s="167">
        <v>494695.70066999999</v>
      </c>
      <c r="H149" s="167">
        <v>32867.31</v>
      </c>
      <c r="I149" s="168">
        <v>8000</v>
      </c>
      <c r="J149" s="167">
        <v>535563.01066999999</v>
      </c>
      <c r="K149" s="167">
        <v>535563.01066999999</v>
      </c>
      <c r="L149" s="167">
        <v>61262.51</v>
      </c>
      <c r="M149" s="167">
        <v>303400</v>
      </c>
      <c r="N149" s="117">
        <v>43486</v>
      </c>
      <c r="O149" s="118" t="s">
        <v>145</v>
      </c>
      <c r="P149" s="114">
        <v>3000000193516</v>
      </c>
      <c r="Q149" s="120">
        <v>11.8</v>
      </c>
      <c r="R149" s="120">
        <v>0.98333333333333339</v>
      </c>
      <c r="S149" s="167">
        <v>2360.98</v>
      </c>
      <c r="T149" s="167">
        <v>1956.92</v>
      </c>
      <c r="U149" s="167">
        <v>4317.8999999999996</v>
      </c>
      <c r="V149" s="169" t="s">
        <v>136</v>
      </c>
      <c r="W149" s="167">
        <v>0</v>
      </c>
      <c r="X149" s="170" t="s">
        <v>155</v>
      </c>
      <c r="Y149" s="170" t="s">
        <v>155</v>
      </c>
      <c r="Z149" s="167">
        <v>206.21</v>
      </c>
      <c r="AA149" s="167">
        <v>4524.1099999999997</v>
      </c>
      <c r="AB149" s="112">
        <v>120</v>
      </c>
      <c r="AC149" s="112">
        <v>52</v>
      </c>
      <c r="AD149" s="167">
        <v>366900.37</v>
      </c>
      <c r="AE149" s="120">
        <v>10.18</v>
      </c>
      <c r="AF149" s="112"/>
      <c r="AG149" s="171">
        <v>0.3</v>
      </c>
    </row>
    <row r="150" spans="1:33" ht="12.75" x14ac:dyDescent="0.2"/>
    <row r="151" spans="1:33" ht="12.75" x14ac:dyDescent="0.2">
      <c r="A151" s="124" t="s">
        <v>166</v>
      </c>
      <c r="B151" s="2"/>
      <c r="C151" s="2"/>
      <c r="D151" s="2"/>
      <c r="E151" s="11"/>
      <c r="F151" s="2"/>
      <c r="G151" s="2"/>
      <c r="H151" s="2"/>
      <c r="I151" s="1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33" ht="72" x14ac:dyDescent="0.2">
      <c r="A152" s="239" t="s">
        <v>107</v>
      </c>
      <c r="B152" s="239" t="s">
        <v>108</v>
      </c>
      <c r="C152" s="239" t="s">
        <v>109</v>
      </c>
      <c r="D152" s="239" t="s">
        <v>110</v>
      </c>
      <c r="E152" s="239" t="s">
        <v>157</v>
      </c>
      <c r="F152" s="239" t="s">
        <v>112</v>
      </c>
      <c r="G152" s="239" t="s">
        <v>156</v>
      </c>
      <c r="H152" s="239" t="s">
        <v>43</v>
      </c>
      <c r="I152" s="239" t="s">
        <v>114</v>
      </c>
      <c r="J152" s="239" t="s">
        <v>115</v>
      </c>
      <c r="K152" s="239" t="s">
        <v>116</v>
      </c>
      <c r="L152" s="239" t="s">
        <v>117</v>
      </c>
      <c r="M152" s="239" t="s">
        <v>118</v>
      </c>
      <c r="N152" s="239" t="s">
        <v>119</v>
      </c>
      <c r="O152" s="239" t="s">
        <v>120</v>
      </c>
      <c r="P152" s="239" t="s">
        <v>121</v>
      </c>
      <c r="Q152" s="239" t="s">
        <v>122</v>
      </c>
      <c r="R152" s="239" t="s">
        <v>147</v>
      </c>
      <c r="S152" s="239" t="s">
        <v>124</v>
      </c>
      <c r="T152" s="239" t="s">
        <v>125</v>
      </c>
      <c r="U152" s="239" t="s">
        <v>126</v>
      </c>
      <c r="V152" s="239" t="s">
        <v>127</v>
      </c>
      <c r="W152" s="239" t="s">
        <v>128</v>
      </c>
      <c r="X152" s="239" t="s">
        <v>129</v>
      </c>
      <c r="Y152" s="239" t="s">
        <v>165</v>
      </c>
      <c r="Z152" s="239" t="s">
        <v>131</v>
      </c>
      <c r="AA152" s="239" t="s">
        <v>132</v>
      </c>
      <c r="AB152" s="239" t="s">
        <v>133</v>
      </c>
      <c r="AC152" s="239" t="s">
        <v>134</v>
      </c>
      <c r="AD152" s="239" t="s">
        <v>135</v>
      </c>
    </row>
    <row r="153" spans="1:33" ht="12.75" x14ac:dyDescent="0.2">
      <c r="A153" s="113">
        <v>43496</v>
      </c>
      <c r="B153" s="114" t="s">
        <v>152</v>
      </c>
      <c r="C153" s="114">
        <v>151</v>
      </c>
      <c r="D153" s="115">
        <v>62552.46</v>
      </c>
      <c r="E153" s="116">
        <v>6.2288119999999996</v>
      </c>
      <c r="F153" s="115">
        <f>+D153*E153</f>
        <v>389627.51347751997</v>
      </c>
      <c r="G153" s="115">
        <v>6237.06</v>
      </c>
      <c r="H153" s="115">
        <v>0</v>
      </c>
      <c r="I153" s="115">
        <v>428476.98765023996</v>
      </c>
      <c r="J153" s="115">
        <v>428476.98765023996</v>
      </c>
      <c r="K153" s="115">
        <v>21706.880000000001</v>
      </c>
      <c r="L153" s="115">
        <v>374368.23</v>
      </c>
      <c r="M153" s="117">
        <v>43486</v>
      </c>
      <c r="N153" s="118" t="s">
        <v>154</v>
      </c>
      <c r="O153" s="114">
        <v>3000000193651</v>
      </c>
      <c r="P153" s="120">
        <v>11.8</v>
      </c>
      <c r="Q153" s="120">
        <f t="shared" ref="Q153:Q155" si="16">P153/12</f>
        <v>0.98333333333333339</v>
      </c>
      <c r="R153" s="115">
        <v>3055.29</v>
      </c>
      <c r="S153" s="115">
        <f t="shared" ref="S153:S155" si="17">Q153+R153</f>
        <v>3056.2733333333331</v>
      </c>
      <c r="T153" s="121" t="s">
        <v>136</v>
      </c>
      <c r="U153" s="115">
        <v>0</v>
      </c>
      <c r="V153" s="122" t="s">
        <v>155</v>
      </c>
      <c r="W153" s="122" t="s">
        <v>155</v>
      </c>
      <c r="X153" s="115">
        <v>254.44</v>
      </c>
      <c r="Y153" s="115">
        <v>5582.3399999999992</v>
      </c>
      <c r="Z153" s="112">
        <v>120</v>
      </c>
      <c r="AA153" s="112">
        <v>13</v>
      </c>
      <c r="AB153" s="115">
        <v>350999.99</v>
      </c>
      <c r="AC153" s="120">
        <v>9.5</v>
      </c>
      <c r="AD153" s="112"/>
    </row>
    <row r="154" spans="1:33" ht="12.75" x14ac:dyDescent="0.2">
      <c r="A154" s="113">
        <v>43496</v>
      </c>
      <c r="B154" s="114" t="s">
        <v>89</v>
      </c>
      <c r="C154" s="114">
        <v>157</v>
      </c>
      <c r="D154" s="115">
        <v>58503.43</v>
      </c>
      <c r="E154" s="116">
        <v>6.2288119999999996</v>
      </c>
      <c r="F154" s="115">
        <f>+D154*E154</f>
        <v>364406.86682515999</v>
      </c>
      <c r="G154" s="115">
        <v>48386.03</v>
      </c>
      <c r="H154" s="115">
        <v>6000</v>
      </c>
      <c r="I154" s="115">
        <v>671794.35112151993</v>
      </c>
      <c r="J154" s="115">
        <v>671794.35112151993</v>
      </c>
      <c r="K154" s="115">
        <v>82947.820000000007</v>
      </c>
      <c r="L154" s="115">
        <v>220000</v>
      </c>
      <c r="M154" s="117">
        <v>43427</v>
      </c>
      <c r="N154" s="118" t="s">
        <v>154</v>
      </c>
      <c r="O154" s="114">
        <v>3000000192759</v>
      </c>
      <c r="P154" s="120">
        <v>11.8</v>
      </c>
      <c r="Q154" s="120">
        <f t="shared" si="16"/>
        <v>0.98333333333333339</v>
      </c>
      <c r="R154" s="115">
        <v>2162.63</v>
      </c>
      <c r="S154" s="115">
        <f t="shared" si="17"/>
        <v>2163.6133333333332</v>
      </c>
      <c r="T154" s="121" t="s">
        <v>136</v>
      </c>
      <c r="U154" s="115">
        <v>0</v>
      </c>
      <c r="V154" s="122" t="s">
        <v>155</v>
      </c>
      <c r="W154" s="122" t="s">
        <v>155</v>
      </c>
      <c r="X154" s="115">
        <v>150.13</v>
      </c>
      <c r="Y154" s="115">
        <v>3293.92</v>
      </c>
      <c r="Z154" s="112">
        <v>120</v>
      </c>
      <c r="AA154" s="112">
        <v>102</v>
      </c>
      <c r="AB154" s="115">
        <v>222891.04</v>
      </c>
      <c r="AC154" s="120">
        <v>10.59</v>
      </c>
      <c r="AD154" s="112"/>
    </row>
    <row r="155" spans="1:33" ht="12.75" x14ac:dyDescent="0.2">
      <c r="A155" s="113">
        <v>43496</v>
      </c>
      <c r="B155" s="114" t="s">
        <v>94</v>
      </c>
      <c r="C155" s="114">
        <v>155</v>
      </c>
      <c r="D155" s="115">
        <v>77668.679999999993</v>
      </c>
      <c r="E155" s="116">
        <v>6.2288119999999996</v>
      </c>
      <c r="F155" s="115">
        <f>+D155*E155</f>
        <v>483783.60600815993</v>
      </c>
      <c r="G155" s="115">
        <v>24772.33</v>
      </c>
      <c r="H155" s="115">
        <v>8000</v>
      </c>
      <c r="I155" s="115">
        <v>646085.79238011991</v>
      </c>
      <c r="J155" s="115">
        <v>646085.79238011991</v>
      </c>
      <c r="K155" s="115">
        <v>41145.699999999997</v>
      </c>
      <c r="L155" s="115">
        <v>301300</v>
      </c>
      <c r="M155" s="117">
        <v>43203</v>
      </c>
      <c r="N155" s="118" t="s">
        <v>154</v>
      </c>
      <c r="O155" s="114">
        <v>3000000191203</v>
      </c>
      <c r="P155" s="120">
        <v>11.8</v>
      </c>
      <c r="Q155" s="120">
        <f t="shared" si="16"/>
        <v>0.98333333333333339</v>
      </c>
      <c r="R155" s="115">
        <v>2956.74</v>
      </c>
      <c r="S155" s="115">
        <f t="shared" si="17"/>
        <v>2957.7233333333329</v>
      </c>
      <c r="T155" s="121" t="s">
        <v>136</v>
      </c>
      <c r="U155" s="115">
        <v>0</v>
      </c>
      <c r="V155" s="122" t="s">
        <v>155</v>
      </c>
      <c r="W155" s="122" t="s">
        <v>155</v>
      </c>
      <c r="X155" s="115">
        <v>204.76</v>
      </c>
      <c r="Y155" s="115">
        <v>3782.1899999999996</v>
      </c>
      <c r="Z155" s="112">
        <v>120</v>
      </c>
      <c r="AA155" s="112">
        <v>37</v>
      </c>
      <c r="AB155" s="115">
        <v>331560</v>
      </c>
      <c r="AC155" s="120">
        <v>10.59</v>
      </c>
      <c r="AD155" s="112"/>
    </row>
    <row r="156" spans="1:33" ht="12.75" x14ac:dyDescent="0.2">
      <c r="A156" s="143"/>
      <c r="B156" s="144"/>
      <c r="C156" s="144"/>
      <c r="D156" s="146"/>
      <c r="E156" s="147"/>
      <c r="F156" s="146"/>
      <c r="G156" s="146"/>
      <c r="H156" s="146"/>
      <c r="I156" s="146"/>
      <c r="J156" s="146"/>
      <c r="K156" s="146"/>
      <c r="L156" s="146"/>
      <c r="M156" s="148"/>
      <c r="N156" s="149"/>
      <c r="O156" s="156"/>
      <c r="P156" s="151"/>
      <c r="Q156" s="151"/>
      <c r="R156" s="146"/>
      <c r="S156" s="146"/>
      <c r="T156" s="152"/>
      <c r="U156" s="146"/>
      <c r="V156" s="153"/>
      <c r="W156" s="153"/>
      <c r="X156" s="146"/>
      <c r="Y156" s="146"/>
      <c r="Z156" s="145"/>
      <c r="AA156" s="145"/>
      <c r="AB156" s="146"/>
      <c r="AC156" s="151"/>
      <c r="AD156" s="145"/>
    </row>
    <row r="157" spans="1:33" ht="12.75" x14ac:dyDescent="0.2">
      <c r="A157" s="124" t="s">
        <v>162</v>
      </c>
      <c r="B157" s="2"/>
      <c r="C157" s="2"/>
      <c r="D157" s="2"/>
      <c r="E157" s="11"/>
      <c r="F157" s="2"/>
      <c r="G157" s="2"/>
      <c r="H157" s="2"/>
      <c r="I157" s="1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33" ht="72" x14ac:dyDescent="0.2">
      <c r="A158" s="239" t="s">
        <v>107</v>
      </c>
      <c r="B158" s="239" t="s">
        <v>108</v>
      </c>
      <c r="C158" s="239" t="s">
        <v>109</v>
      </c>
      <c r="D158" s="239" t="s">
        <v>110</v>
      </c>
      <c r="E158" s="239" t="s">
        <v>157</v>
      </c>
      <c r="F158" s="239" t="s">
        <v>112</v>
      </c>
      <c r="G158" s="239" t="s">
        <v>156</v>
      </c>
      <c r="H158" s="239" t="s">
        <v>43</v>
      </c>
      <c r="I158" s="239" t="s">
        <v>114</v>
      </c>
      <c r="J158" s="239" t="s">
        <v>115</v>
      </c>
      <c r="K158" s="239" t="s">
        <v>116</v>
      </c>
      <c r="L158" s="239" t="s">
        <v>117</v>
      </c>
      <c r="M158" s="239" t="s">
        <v>118</v>
      </c>
      <c r="N158" s="239" t="s">
        <v>119</v>
      </c>
      <c r="O158" s="239" t="s">
        <v>120</v>
      </c>
      <c r="P158" s="239" t="s">
        <v>121</v>
      </c>
      <c r="Q158" s="239" t="s">
        <v>122</v>
      </c>
      <c r="R158" s="239" t="s">
        <v>147</v>
      </c>
      <c r="S158" s="239" t="s">
        <v>124</v>
      </c>
      <c r="T158" s="239" t="s">
        <v>125</v>
      </c>
      <c r="U158" s="239" t="s">
        <v>126</v>
      </c>
      <c r="V158" s="239" t="s">
        <v>127</v>
      </c>
      <c r="W158" s="239" t="s">
        <v>128</v>
      </c>
      <c r="X158" s="239" t="s">
        <v>129</v>
      </c>
      <c r="Y158" s="239" t="s">
        <v>148</v>
      </c>
      <c r="Z158" s="239" t="s">
        <v>131</v>
      </c>
      <c r="AA158" s="239" t="s">
        <v>132</v>
      </c>
      <c r="AB158" s="239" t="s">
        <v>133</v>
      </c>
      <c r="AC158" s="239" t="s">
        <v>134</v>
      </c>
      <c r="AD158" s="239" t="s">
        <v>135</v>
      </c>
    </row>
    <row r="159" spans="1:33" ht="12.75" x14ac:dyDescent="0.2">
      <c r="A159" s="113">
        <v>43373</v>
      </c>
      <c r="B159" s="114" t="s">
        <v>95</v>
      </c>
      <c r="C159" s="114">
        <v>143</v>
      </c>
      <c r="D159" s="115">
        <v>77558.81</v>
      </c>
      <c r="E159" s="116">
        <v>6.0726940000000003</v>
      </c>
      <c r="F159" s="115">
        <f>+D159*E159</f>
        <v>470990.92013414</v>
      </c>
      <c r="G159" s="115">
        <v>261244.98825628002</v>
      </c>
      <c r="H159" s="115">
        <v>13100</v>
      </c>
      <c r="I159" s="115">
        <v>745335.90839042002</v>
      </c>
      <c r="J159" s="115">
        <v>745335.90839042002</v>
      </c>
      <c r="K159" s="115">
        <v>77206.009999999995</v>
      </c>
      <c r="L159" s="115">
        <v>300100</v>
      </c>
      <c r="M159" s="117">
        <v>43308</v>
      </c>
      <c r="N159" s="118" t="s">
        <v>154</v>
      </c>
      <c r="O159" s="154">
        <v>3000000192609</v>
      </c>
      <c r="P159" s="120">
        <v>11.8</v>
      </c>
      <c r="Q159" s="120">
        <v>0.98333333333333339</v>
      </c>
      <c r="R159" s="115">
        <v>2950.98</v>
      </c>
      <c r="S159" s="115">
        <v>1319.96</v>
      </c>
      <c r="T159" s="121" t="s">
        <v>136</v>
      </c>
      <c r="U159" s="115">
        <v>0</v>
      </c>
      <c r="V159" s="122" t="s">
        <v>155</v>
      </c>
      <c r="W159" s="122" t="s">
        <v>155</v>
      </c>
      <c r="X159" s="115">
        <v>203.95</v>
      </c>
      <c r="Y159" s="115">
        <v>4474.8900000000003</v>
      </c>
      <c r="Z159" s="112">
        <v>120</v>
      </c>
      <c r="AA159" s="112">
        <v>67</v>
      </c>
      <c r="AB159" s="115">
        <v>386639.63</v>
      </c>
      <c r="AC159" s="120">
        <v>0</v>
      </c>
      <c r="AD159" s="112"/>
    </row>
    <row r="160" spans="1:33" ht="12.75" x14ac:dyDescent="0.2">
      <c r="A160" s="143"/>
      <c r="B160" s="144"/>
      <c r="C160" s="144"/>
      <c r="D160" s="147"/>
      <c r="E160" s="147"/>
      <c r="F160" s="146"/>
      <c r="G160" s="146"/>
      <c r="H160" s="146"/>
      <c r="I160" s="146"/>
      <c r="J160" s="146"/>
      <c r="K160" s="146"/>
      <c r="L160" s="146"/>
      <c r="M160" s="148"/>
      <c r="N160" s="149"/>
      <c r="O160" s="156"/>
      <c r="P160" s="151"/>
      <c r="Q160" s="151"/>
      <c r="R160" s="146"/>
      <c r="S160" s="146"/>
      <c r="T160" s="152"/>
      <c r="U160" s="146"/>
      <c r="V160" s="153"/>
      <c r="W160" s="153"/>
      <c r="X160" s="146"/>
      <c r="Y160" s="146"/>
      <c r="Z160" s="145"/>
      <c r="AA160" s="145"/>
      <c r="AB160" s="146"/>
      <c r="AC160" s="151"/>
      <c r="AD160" s="145"/>
    </row>
    <row r="161" spans="1:34" ht="12.75" x14ac:dyDescent="0.2">
      <c r="A161" s="124" t="s">
        <v>158</v>
      </c>
      <c r="B161" s="2"/>
      <c r="C161" s="2"/>
      <c r="D161" s="2"/>
      <c r="E161" s="11"/>
      <c r="F161" s="2"/>
      <c r="G161" s="2"/>
      <c r="H161" s="2"/>
      <c r="I161" s="1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34" ht="72" x14ac:dyDescent="0.2">
      <c r="A162" s="239" t="s">
        <v>107</v>
      </c>
      <c r="B162" s="239" t="s">
        <v>108</v>
      </c>
      <c r="C162" s="239" t="s">
        <v>109</v>
      </c>
      <c r="D162" s="239" t="s">
        <v>110</v>
      </c>
      <c r="E162" s="239" t="s">
        <v>157</v>
      </c>
      <c r="F162" s="239" t="s">
        <v>112</v>
      </c>
      <c r="G162" s="239" t="s">
        <v>156</v>
      </c>
      <c r="H162" s="239" t="s">
        <v>43</v>
      </c>
      <c r="I162" s="239" t="s">
        <v>114</v>
      </c>
      <c r="J162" s="239" t="s">
        <v>115</v>
      </c>
      <c r="K162" s="239" t="s">
        <v>116</v>
      </c>
      <c r="L162" s="239" t="s">
        <v>117</v>
      </c>
      <c r="M162" s="239" t="s">
        <v>118</v>
      </c>
      <c r="N162" s="239" t="s">
        <v>119</v>
      </c>
      <c r="O162" s="239" t="s">
        <v>120</v>
      </c>
      <c r="P162" s="239" t="s">
        <v>121</v>
      </c>
      <c r="Q162" s="239" t="s">
        <v>122</v>
      </c>
      <c r="R162" s="239" t="s">
        <v>147</v>
      </c>
      <c r="S162" s="239" t="s">
        <v>124</v>
      </c>
      <c r="T162" s="239" t="s">
        <v>125</v>
      </c>
      <c r="U162" s="239" t="s">
        <v>126</v>
      </c>
      <c r="V162" s="239" t="s">
        <v>127</v>
      </c>
      <c r="W162" s="239" t="s">
        <v>128</v>
      </c>
      <c r="X162" s="239" t="s">
        <v>129</v>
      </c>
      <c r="Y162" s="239" t="s">
        <v>148</v>
      </c>
      <c r="Z162" s="239" t="s">
        <v>131</v>
      </c>
      <c r="AA162" s="239" t="s">
        <v>132</v>
      </c>
      <c r="AB162" s="239" t="s">
        <v>133</v>
      </c>
      <c r="AC162" s="239" t="s">
        <v>134</v>
      </c>
      <c r="AD162" s="239" t="s">
        <v>135</v>
      </c>
    </row>
    <row r="163" spans="1:34" ht="12.75" x14ac:dyDescent="0.2">
      <c r="A163" s="113">
        <v>43281</v>
      </c>
      <c r="B163" s="114" t="s">
        <v>90</v>
      </c>
      <c r="C163" s="114">
        <v>0</v>
      </c>
      <c r="D163" s="115">
        <v>55578.28</v>
      </c>
      <c r="E163" s="116">
        <v>6.0135310000000004</v>
      </c>
      <c r="F163" s="115">
        <f>+D163*E163</f>
        <v>334221.70970668003</v>
      </c>
      <c r="G163" s="115">
        <v>26990</v>
      </c>
      <c r="H163" s="115">
        <v>0</v>
      </c>
      <c r="I163" s="115">
        <v>496526.91139668005</v>
      </c>
      <c r="J163" s="115">
        <v>496526.91139668005</v>
      </c>
      <c r="K163" s="115">
        <v>0</v>
      </c>
      <c r="L163" s="115">
        <v>215100</v>
      </c>
      <c r="M163" s="117">
        <v>43191</v>
      </c>
      <c r="N163" s="118" t="s">
        <v>154</v>
      </c>
      <c r="O163" s="154">
        <v>3000000191381</v>
      </c>
      <c r="P163" s="120">
        <v>11.8</v>
      </c>
      <c r="Q163" s="120">
        <v>0.98333333333333339</v>
      </c>
      <c r="R163" s="115">
        <v>2115.15</v>
      </c>
      <c r="S163" s="115">
        <v>2732.63</v>
      </c>
      <c r="T163" s="121" t="s">
        <v>136</v>
      </c>
      <c r="U163" s="115">
        <v>0</v>
      </c>
      <c r="V163" s="122" t="s">
        <v>155</v>
      </c>
      <c r="W163" s="122" t="s">
        <v>155</v>
      </c>
      <c r="X163" s="115">
        <v>617.48</v>
      </c>
      <c r="Y163" s="115">
        <v>2115.15</v>
      </c>
      <c r="Z163" s="112">
        <v>0</v>
      </c>
      <c r="AA163" s="112">
        <v>58</v>
      </c>
      <c r="AB163" s="115">
        <v>68570</v>
      </c>
      <c r="AC163" s="120">
        <v>10.59</v>
      </c>
      <c r="AD163" s="112"/>
    </row>
    <row r="164" spans="1:34" ht="12.75" x14ac:dyDescent="0.2">
      <c r="A164" s="96"/>
      <c r="B164" s="96"/>
      <c r="C164" s="96"/>
      <c r="D164" s="96"/>
      <c r="E164" s="11"/>
      <c r="F164" s="96"/>
      <c r="G164" s="96"/>
      <c r="H164" s="96"/>
      <c r="I164" s="111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</row>
    <row r="165" spans="1:34" ht="12.75" x14ac:dyDescent="0.2">
      <c r="A165" s="124" t="s">
        <v>153</v>
      </c>
      <c r="B165" s="96"/>
      <c r="C165" s="96"/>
      <c r="D165" s="96"/>
      <c r="E165" s="11"/>
      <c r="F165" s="96"/>
      <c r="G165" s="96"/>
      <c r="H165" s="96"/>
      <c r="I165" s="111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</row>
    <row r="166" spans="1:34" ht="72" x14ac:dyDescent="0.2">
      <c r="A166" s="239" t="s">
        <v>107</v>
      </c>
      <c r="B166" s="239" t="s">
        <v>108</v>
      </c>
      <c r="C166" s="239" t="s">
        <v>109</v>
      </c>
      <c r="D166" s="239" t="s">
        <v>110</v>
      </c>
      <c r="E166" s="239" t="s">
        <v>111</v>
      </c>
      <c r="F166" s="239" t="s">
        <v>112</v>
      </c>
      <c r="G166" s="239" t="s">
        <v>146</v>
      </c>
      <c r="H166" s="239" t="s">
        <v>43</v>
      </c>
      <c r="I166" s="239" t="s">
        <v>114</v>
      </c>
      <c r="J166" s="239" t="s">
        <v>115</v>
      </c>
      <c r="K166" s="239" t="s">
        <v>116</v>
      </c>
      <c r="L166" s="239" t="s">
        <v>117</v>
      </c>
      <c r="M166" s="239" t="s">
        <v>118</v>
      </c>
      <c r="N166" s="239" t="s">
        <v>119</v>
      </c>
      <c r="O166" s="239" t="s">
        <v>120</v>
      </c>
      <c r="P166" s="239" t="s">
        <v>121</v>
      </c>
      <c r="Q166" s="239" t="s">
        <v>122</v>
      </c>
      <c r="R166" s="239" t="s">
        <v>147</v>
      </c>
      <c r="S166" s="239" t="s">
        <v>124</v>
      </c>
      <c r="T166" s="239" t="s">
        <v>125</v>
      </c>
      <c r="U166" s="239" t="s">
        <v>126</v>
      </c>
      <c r="V166" s="239" t="s">
        <v>127</v>
      </c>
      <c r="W166" s="239" t="s">
        <v>128</v>
      </c>
      <c r="X166" s="239" t="s">
        <v>129</v>
      </c>
      <c r="Y166" s="239" t="s">
        <v>148</v>
      </c>
      <c r="Z166" s="239" t="s">
        <v>131</v>
      </c>
      <c r="AA166" s="239" t="s">
        <v>132</v>
      </c>
      <c r="AB166" s="239" t="s">
        <v>133</v>
      </c>
      <c r="AC166" s="239" t="s">
        <v>134</v>
      </c>
      <c r="AD166" s="239" t="s">
        <v>135</v>
      </c>
    </row>
    <row r="167" spans="1:34" ht="12.75" x14ac:dyDescent="0.2">
      <c r="A167" s="113">
        <v>43220</v>
      </c>
      <c r="B167" s="114">
        <v>105884</v>
      </c>
      <c r="C167" s="112">
        <v>154</v>
      </c>
      <c r="D167" s="115">
        <v>75751.350000000006</v>
      </c>
      <c r="E167" s="116">
        <v>6.0248200000000001</v>
      </c>
      <c r="F167" s="115">
        <f>D167*E167</f>
        <v>456388.24850700004</v>
      </c>
      <c r="G167" s="115">
        <v>16776.25</v>
      </c>
      <c r="H167" s="115">
        <v>8000</v>
      </c>
      <c r="I167" s="115">
        <v>565462.13503200002</v>
      </c>
      <c r="J167" s="115">
        <f>I167</f>
        <v>565462.13503200002</v>
      </c>
      <c r="K167" s="115">
        <v>34126.660000000003</v>
      </c>
      <c r="L167" s="115">
        <v>394337.56</v>
      </c>
      <c r="M167" s="117">
        <v>43153</v>
      </c>
      <c r="N167" s="118" t="s">
        <v>154</v>
      </c>
      <c r="O167" s="138">
        <v>3000000190518</v>
      </c>
      <c r="P167" s="120">
        <v>11.8</v>
      </c>
      <c r="Q167" s="120">
        <v>0.98333333333333339</v>
      </c>
      <c r="R167" s="115">
        <v>3877.65</v>
      </c>
      <c r="S167" s="115">
        <v>8732.02</v>
      </c>
      <c r="T167" s="121" t="s">
        <v>136</v>
      </c>
      <c r="U167" s="115">
        <v>0</v>
      </c>
      <c r="V167" s="122" t="s">
        <v>137</v>
      </c>
      <c r="W167" s="122" t="s">
        <v>137</v>
      </c>
      <c r="X167" s="115">
        <v>268.02999999999997</v>
      </c>
      <c r="Y167" s="115">
        <v>3877.65</v>
      </c>
      <c r="Z167" s="112">
        <v>60</v>
      </c>
      <c r="AA167" s="112">
        <v>27</v>
      </c>
      <c r="AB167" s="115">
        <v>371901.65</v>
      </c>
      <c r="AC167" s="120">
        <v>10.18</v>
      </c>
      <c r="AD167" s="112"/>
    </row>
    <row r="168" spans="1:34" ht="12.75" x14ac:dyDescent="0.2">
      <c r="A168" s="143"/>
      <c r="B168" s="144"/>
      <c r="C168" s="145"/>
      <c r="D168" s="146"/>
      <c r="E168" s="147"/>
      <c r="F168" s="146"/>
      <c r="G168" s="146"/>
      <c r="H168" s="146"/>
      <c r="I168" s="146"/>
      <c r="J168" s="146"/>
      <c r="K168" s="146"/>
      <c r="L168" s="146"/>
      <c r="M168" s="148"/>
      <c r="N168" s="149"/>
      <c r="O168" s="150"/>
      <c r="P168" s="151"/>
      <c r="Q168" s="151"/>
      <c r="R168" s="146"/>
      <c r="S168" s="146"/>
      <c r="T168" s="152"/>
      <c r="U168" s="146"/>
      <c r="V168" s="153"/>
      <c r="W168" s="153"/>
      <c r="X168" s="146"/>
      <c r="Y168" s="146"/>
      <c r="Z168" s="145"/>
      <c r="AA168" s="145"/>
      <c r="AB168" s="146"/>
      <c r="AC168" s="151"/>
      <c r="AD168" s="145"/>
    </row>
    <row r="169" spans="1:34" ht="12.75" x14ac:dyDescent="0.2">
      <c r="A169" s="124" t="s">
        <v>150</v>
      </c>
      <c r="B169" s="96"/>
      <c r="C169" s="96"/>
      <c r="D169" s="96"/>
      <c r="E169" s="11"/>
      <c r="F169" s="96"/>
      <c r="G169" s="96"/>
      <c r="H169" s="96"/>
      <c r="I169" s="111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</row>
    <row r="170" spans="1:34" ht="72" x14ac:dyDescent="0.2">
      <c r="A170" s="239" t="s">
        <v>107</v>
      </c>
      <c r="B170" s="239" t="s">
        <v>108</v>
      </c>
      <c r="C170" s="239" t="s">
        <v>109</v>
      </c>
      <c r="D170" s="239" t="s">
        <v>110</v>
      </c>
      <c r="E170" s="239" t="s">
        <v>111</v>
      </c>
      <c r="F170" s="239" t="s">
        <v>112</v>
      </c>
      <c r="G170" s="239" t="s">
        <v>146</v>
      </c>
      <c r="H170" s="239" t="s">
        <v>43</v>
      </c>
      <c r="I170" s="239" t="s">
        <v>114</v>
      </c>
      <c r="J170" s="239" t="s">
        <v>115</v>
      </c>
      <c r="K170" s="239" t="s">
        <v>116</v>
      </c>
      <c r="L170" s="239" t="s">
        <v>117</v>
      </c>
      <c r="M170" s="239" t="s">
        <v>118</v>
      </c>
      <c r="N170" s="239" t="s">
        <v>119</v>
      </c>
      <c r="O170" s="239" t="s">
        <v>120</v>
      </c>
      <c r="P170" s="239" t="s">
        <v>121</v>
      </c>
      <c r="Q170" s="239" t="s">
        <v>122</v>
      </c>
      <c r="R170" s="239" t="s">
        <v>147</v>
      </c>
      <c r="S170" s="239" t="s">
        <v>124</v>
      </c>
      <c r="T170" s="239" t="s">
        <v>125</v>
      </c>
      <c r="U170" s="239" t="s">
        <v>126</v>
      </c>
      <c r="V170" s="239" t="s">
        <v>127</v>
      </c>
      <c r="W170" s="239" t="s">
        <v>128</v>
      </c>
      <c r="X170" s="239" t="s">
        <v>129</v>
      </c>
      <c r="Y170" s="239" t="s">
        <v>148</v>
      </c>
      <c r="Z170" s="239" t="s">
        <v>131</v>
      </c>
      <c r="AA170" s="239" t="s">
        <v>132</v>
      </c>
      <c r="AB170" s="239" t="s">
        <v>133</v>
      </c>
      <c r="AC170" s="239" t="s">
        <v>134</v>
      </c>
      <c r="AD170" s="239" t="s">
        <v>135</v>
      </c>
    </row>
    <row r="171" spans="1:34" ht="12.75" x14ac:dyDescent="0.2">
      <c r="A171" s="113">
        <v>43190</v>
      </c>
      <c r="B171" s="114">
        <v>105605</v>
      </c>
      <c r="C171" s="112">
        <v>120</v>
      </c>
      <c r="D171" s="115">
        <v>70450.070000000007</v>
      </c>
      <c r="E171" s="116">
        <v>6.0035660000000002</v>
      </c>
      <c r="F171" s="115">
        <f>D171*E171</f>
        <v>422951.64494962007</v>
      </c>
      <c r="G171" s="115">
        <v>66772.929999999993</v>
      </c>
      <c r="H171" s="115">
        <v>0</v>
      </c>
      <c r="I171" s="115">
        <f>F171+G171+H171</f>
        <v>489724.57494962006</v>
      </c>
      <c r="J171" s="115">
        <f>I171</f>
        <v>489724.57494962006</v>
      </c>
      <c r="K171" s="115">
        <v>101601.37</v>
      </c>
      <c r="L171" s="115">
        <v>256200</v>
      </c>
      <c r="M171" s="117">
        <v>43179</v>
      </c>
      <c r="N171" s="118" t="s">
        <v>149</v>
      </c>
      <c r="O171" s="138">
        <v>3000000190714</v>
      </c>
      <c r="P171" s="120">
        <v>11.8</v>
      </c>
      <c r="Q171" s="120">
        <f>P171/12</f>
        <v>0.98333333333333339</v>
      </c>
      <c r="R171" s="115">
        <v>2519.3000000000002</v>
      </c>
      <c r="S171" s="115">
        <v>3646.17</v>
      </c>
      <c r="T171" s="121" t="s">
        <v>136</v>
      </c>
      <c r="U171" s="115">
        <v>0</v>
      </c>
      <c r="V171" s="122" t="s">
        <v>137</v>
      </c>
      <c r="W171" s="122" t="s">
        <v>137</v>
      </c>
      <c r="X171" s="115">
        <v>174.12</v>
      </c>
      <c r="Y171" s="115">
        <v>2519.3000000000002</v>
      </c>
      <c r="Z171" s="112">
        <v>120</v>
      </c>
      <c r="AA171" s="112">
        <v>116</v>
      </c>
      <c r="AB171" s="115">
        <v>301200.36</v>
      </c>
      <c r="AC171" s="120">
        <v>10.59</v>
      </c>
      <c r="AD171" s="112"/>
    </row>
    <row r="172" spans="1:34" ht="12.75" x14ac:dyDescent="0.2">
      <c r="A172" s="96"/>
      <c r="B172" s="96"/>
      <c r="C172" s="96"/>
      <c r="D172" s="96"/>
      <c r="E172" s="11"/>
      <c r="F172" s="96"/>
      <c r="G172" s="96"/>
      <c r="H172" s="96"/>
      <c r="I172" s="111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34" ht="12.75" x14ac:dyDescent="0.2">
      <c r="A173" s="124" t="s">
        <v>139</v>
      </c>
      <c r="B173" s="96"/>
      <c r="C173" s="96"/>
      <c r="D173" s="96"/>
      <c r="E173" s="11"/>
      <c r="F173" s="96"/>
      <c r="G173" s="96"/>
      <c r="H173" s="96"/>
      <c r="I173" s="111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34" ht="72" x14ac:dyDescent="0.2">
      <c r="A174" s="239" t="s">
        <v>107</v>
      </c>
      <c r="B174" s="239" t="s">
        <v>108</v>
      </c>
      <c r="C174" s="239" t="s">
        <v>109</v>
      </c>
      <c r="D174" s="239" t="s">
        <v>110</v>
      </c>
      <c r="E174" s="239" t="s">
        <v>111</v>
      </c>
      <c r="F174" s="239" t="s">
        <v>112</v>
      </c>
      <c r="G174" s="239" t="s">
        <v>113</v>
      </c>
      <c r="H174" s="239" t="s">
        <v>43</v>
      </c>
      <c r="I174" s="239" t="s">
        <v>114</v>
      </c>
      <c r="J174" s="239" t="s">
        <v>115</v>
      </c>
      <c r="K174" s="239" t="s">
        <v>116</v>
      </c>
      <c r="L174" s="239" t="s">
        <v>117</v>
      </c>
      <c r="M174" s="239" t="s">
        <v>118</v>
      </c>
      <c r="N174" s="239" t="s">
        <v>119</v>
      </c>
      <c r="O174" s="239" t="s">
        <v>120</v>
      </c>
      <c r="P174" s="239" t="s">
        <v>121</v>
      </c>
      <c r="Q174" s="239" t="s">
        <v>122</v>
      </c>
      <c r="R174" s="239" t="s">
        <v>123</v>
      </c>
      <c r="S174" s="239" t="s">
        <v>124</v>
      </c>
      <c r="T174" s="239" t="s">
        <v>125</v>
      </c>
      <c r="U174" s="239" t="s">
        <v>126</v>
      </c>
      <c r="V174" s="239" t="s">
        <v>127</v>
      </c>
      <c r="W174" s="239" t="s">
        <v>128</v>
      </c>
      <c r="X174" s="239" t="s">
        <v>129</v>
      </c>
      <c r="Y174" s="239" t="s">
        <v>130</v>
      </c>
      <c r="Z174" s="239" t="s">
        <v>131</v>
      </c>
      <c r="AA174" s="239" t="s">
        <v>132</v>
      </c>
      <c r="AB174" s="239" t="s">
        <v>133</v>
      </c>
      <c r="AC174" s="239" t="s">
        <v>134</v>
      </c>
      <c r="AD174" s="239" t="s">
        <v>135</v>
      </c>
    </row>
    <row r="175" spans="1:34" ht="12.75" x14ac:dyDescent="0.2">
      <c r="A175" s="113">
        <v>43101</v>
      </c>
      <c r="B175" s="114">
        <v>1246</v>
      </c>
      <c r="C175" s="112">
        <v>120</v>
      </c>
      <c r="D175" s="115">
        <v>78464.78</v>
      </c>
      <c r="E175" s="116">
        <v>5.9361620000000004</v>
      </c>
      <c r="F175" s="115">
        <f>D175*E175</f>
        <v>465779.64537436003</v>
      </c>
      <c r="G175" s="115">
        <v>269286.68765073997</v>
      </c>
      <c r="H175" s="115">
        <v>0</v>
      </c>
      <c r="I175" s="115">
        <f>F175+G175+H175</f>
        <v>735066.33302509994</v>
      </c>
      <c r="J175" s="115">
        <f>I175</f>
        <v>735066.33302509994</v>
      </c>
      <c r="K175" s="115">
        <v>462210.28</v>
      </c>
      <c r="L175" s="115">
        <v>318461.5</v>
      </c>
      <c r="M175" s="117">
        <v>43063</v>
      </c>
      <c r="N175" s="118" t="s">
        <v>138</v>
      </c>
      <c r="O175" s="119">
        <v>3000000189375</v>
      </c>
      <c r="P175" s="120">
        <v>11.8</v>
      </c>
      <c r="Q175" s="120">
        <f>P175/12</f>
        <v>0.98333333333333339</v>
      </c>
      <c r="R175" s="115">
        <v>3103.86</v>
      </c>
      <c r="S175" s="115">
        <v>4532.25</v>
      </c>
      <c r="T175" s="121" t="s">
        <v>136</v>
      </c>
      <c r="U175" s="115">
        <v>0</v>
      </c>
      <c r="V175" s="122" t="s">
        <v>137</v>
      </c>
      <c r="W175" s="122" t="s">
        <v>137</v>
      </c>
      <c r="X175" s="115">
        <v>216.45</v>
      </c>
      <c r="Y175" s="115">
        <f>S175+X175</f>
        <v>4748.7</v>
      </c>
      <c r="Z175" s="112">
        <v>120</v>
      </c>
      <c r="AA175" s="112">
        <v>70</v>
      </c>
      <c r="AB175" s="115">
        <v>275004.92</v>
      </c>
      <c r="AC175" s="120">
        <v>10.5</v>
      </c>
      <c r="AD175" s="112">
        <v>198</v>
      </c>
      <c r="AE175" s="123"/>
      <c r="AF175" s="123"/>
      <c r="AG175" s="123"/>
      <c r="AH175" s="123"/>
    </row>
    <row r="176" spans="1:34" ht="12.75" x14ac:dyDescent="0.2">
      <c r="B176" s="96"/>
      <c r="C176" s="96"/>
      <c r="D176" s="96"/>
      <c r="E176" s="11"/>
      <c r="F176" s="96"/>
      <c r="G176" s="96"/>
      <c r="H176" s="96"/>
      <c r="I176" s="111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2.75" x14ac:dyDescent="0.2">
      <c r="A177" s="124" t="s">
        <v>140</v>
      </c>
      <c r="B177" s="96"/>
      <c r="C177" s="96"/>
      <c r="D177" s="96"/>
      <c r="E177" s="11"/>
      <c r="F177" s="96"/>
      <c r="G177" s="96"/>
      <c r="H177" s="96"/>
      <c r="I177" s="111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39.75" customHeight="1" x14ac:dyDescent="0.2">
      <c r="A178" s="240" t="s">
        <v>1</v>
      </c>
      <c r="B178" s="240" t="s">
        <v>2</v>
      </c>
      <c r="C178" s="240" t="s">
        <v>3</v>
      </c>
      <c r="D178" s="240" t="s">
        <v>4</v>
      </c>
      <c r="E178" s="240" t="s">
        <v>5</v>
      </c>
      <c r="F178" s="240" t="s">
        <v>6</v>
      </c>
      <c r="G178" s="240" t="s">
        <v>7</v>
      </c>
      <c r="H178" s="240" t="s">
        <v>8</v>
      </c>
      <c r="I178" s="240" t="s">
        <v>9</v>
      </c>
      <c r="J178" s="240" t="s">
        <v>10</v>
      </c>
      <c r="K178" s="240" t="s">
        <v>11</v>
      </c>
      <c r="L178" s="241" t="s">
        <v>12</v>
      </c>
      <c r="M178" s="241" t="s">
        <v>13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42">
        <v>42979</v>
      </c>
      <c r="B179" s="249" t="s">
        <v>14</v>
      </c>
      <c r="C179" s="244">
        <v>47671.22</v>
      </c>
      <c r="D179" s="250" t="s">
        <v>15</v>
      </c>
      <c r="E179" s="246">
        <v>53340.86</v>
      </c>
      <c r="F179" s="246">
        <v>691.91</v>
      </c>
      <c r="G179" s="246">
        <v>656</v>
      </c>
      <c r="H179" s="246">
        <v>8.3000000000000007</v>
      </c>
      <c r="I179" s="247">
        <v>120</v>
      </c>
      <c r="J179" s="246">
        <v>21965.65</v>
      </c>
      <c r="K179" s="248">
        <v>42867</v>
      </c>
      <c r="L179" s="248" t="s">
        <v>16</v>
      </c>
      <c r="M179" s="248" t="s">
        <v>17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0"/>
      <c r="F180" s="2"/>
      <c r="G180" s="2"/>
      <c r="H180" s="2"/>
      <c r="I180" s="1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24" t="s">
        <v>141</v>
      </c>
      <c r="B181" s="96"/>
      <c r="C181" s="96"/>
      <c r="D181" s="96"/>
      <c r="E181" s="125"/>
      <c r="F181" s="96"/>
      <c r="G181" s="96"/>
      <c r="H181" s="96"/>
      <c r="I181" s="111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24" customHeight="1" x14ac:dyDescent="0.2">
      <c r="A182" s="240" t="s">
        <v>1</v>
      </c>
      <c r="B182" s="240" t="s">
        <v>2</v>
      </c>
      <c r="C182" s="240" t="s">
        <v>3</v>
      </c>
      <c r="D182" s="240" t="s">
        <v>4</v>
      </c>
      <c r="E182" s="240" t="s">
        <v>5</v>
      </c>
      <c r="F182" s="240" t="s">
        <v>6</v>
      </c>
      <c r="G182" s="240" t="s">
        <v>7</v>
      </c>
      <c r="H182" s="240" t="s">
        <v>8</v>
      </c>
      <c r="I182" s="240" t="s">
        <v>9</v>
      </c>
      <c r="J182" s="240" t="s">
        <v>10</v>
      </c>
      <c r="K182" s="240" t="s">
        <v>11</v>
      </c>
      <c r="L182" s="241" t="s">
        <v>12</v>
      </c>
      <c r="M182" s="241" t="s">
        <v>13</v>
      </c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42">
        <v>42948</v>
      </c>
      <c r="B183" s="249" t="s">
        <v>18</v>
      </c>
      <c r="C183" s="244">
        <v>42502.46</v>
      </c>
      <c r="D183" s="250" t="s">
        <v>19</v>
      </c>
      <c r="E183" s="246">
        <v>41427.32</v>
      </c>
      <c r="F183" s="246">
        <v>874.11</v>
      </c>
      <c r="G183" s="246">
        <v>846</v>
      </c>
      <c r="H183" s="246">
        <v>8.3000000000000007</v>
      </c>
      <c r="I183" s="247">
        <v>60</v>
      </c>
      <c r="J183" s="246">
        <v>18518.04</v>
      </c>
      <c r="K183" s="248">
        <v>42886</v>
      </c>
      <c r="L183" s="248" t="s">
        <v>16</v>
      </c>
      <c r="M183" s="248" t="s">
        <v>17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0"/>
      <c r="F184" s="2"/>
      <c r="G184" s="2"/>
      <c r="H184" s="2"/>
      <c r="I184" s="1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24" t="s">
        <v>142</v>
      </c>
      <c r="B185" s="96"/>
      <c r="C185" s="96"/>
      <c r="D185" s="96"/>
      <c r="E185" s="125"/>
      <c r="F185" s="96"/>
      <c r="G185" s="96"/>
      <c r="H185" s="96"/>
      <c r="I185" s="111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41.25" customHeight="1" x14ac:dyDescent="0.2">
      <c r="A186" s="240" t="s">
        <v>1</v>
      </c>
      <c r="B186" s="240" t="s">
        <v>2</v>
      </c>
      <c r="C186" s="240" t="s">
        <v>3</v>
      </c>
      <c r="D186" s="240" t="s">
        <v>4</v>
      </c>
      <c r="E186" s="240" t="s">
        <v>5</v>
      </c>
      <c r="F186" s="240" t="s">
        <v>6</v>
      </c>
      <c r="G186" s="240" t="s">
        <v>7</v>
      </c>
      <c r="H186" s="240" t="s">
        <v>8</v>
      </c>
      <c r="I186" s="240" t="s">
        <v>9</v>
      </c>
      <c r="J186" s="240" t="s">
        <v>10</v>
      </c>
      <c r="K186" s="240" t="s">
        <v>11</v>
      </c>
      <c r="L186" s="241" t="s">
        <v>12</v>
      </c>
      <c r="M186" s="241" t="s">
        <v>13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42">
        <v>42795</v>
      </c>
      <c r="B187" s="243" t="s">
        <v>20</v>
      </c>
      <c r="C187" s="244">
        <v>64962.26</v>
      </c>
      <c r="D187" s="245" t="s">
        <v>21</v>
      </c>
      <c r="E187" s="246">
        <v>53018.47</v>
      </c>
      <c r="F187" s="246">
        <v>687.73</v>
      </c>
      <c r="G187" s="246">
        <v>652</v>
      </c>
      <c r="H187" s="246">
        <v>6.5</v>
      </c>
      <c r="I187" s="247">
        <v>120</v>
      </c>
      <c r="J187" s="246">
        <v>22722.2</v>
      </c>
      <c r="K187" s="248">
        <v>42762</v>
      </c>
      <c r="L187" s="248" t="s">
        <v>16</v>
      </c>
      <c r="M187" s="248" t="s">
        <v>17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3"/>
      <c r="B188" s="21"/>
      <c r="C188" s="15"/>
      <c r="D188" s="22"/>
      <c r="E188" s="12"/>
      <c r="F188" s="12"/>
      <c r="G188" s="12"/>
      <c r="H188" s="12"/>
      <c r="I188" s="16"/>
      <c r="J188" s="12"/>
      <c r="K188" s="18"/>
      <c r="L188" s="18"/>
      <c r="M188" s="18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24" t="s">
        <v>143</v>
      </c>
      <c r="B189" s="127"/>
      <c r="C189" s="128"/>
      <c r="D189" s="129"/>
      <c r="E189" s="111"/>
      <c r="F189" s="111"/>
      <c r="G189" s="111"/>
      <c r="H189" s="111"/>
      <c r="I189" s="130"/>
      <c r="J189" s="111"/>
      <c r="K189" s="131"/>
      <c r="L189" s="131"/>
      <c r="M189" s="131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39.75" customHeight="1" x14ac:dyDescent="0.2">
      <c r="A190" s="240" t="s">
        <v>1</v>
      </c>
      <c r="B190" s="240" t="s">
        <v>2</v>
      </c>
      <c r="C190" s="240" t="s">
        <v>3</v>
      </c>
      <c r="D190" s="240" t="s">
        <v>4</v>
      </c>
      <c r="E190" s="240" t="s">
        <v>5</v>
      </c>
      <c r="F190" s="240" t="s">
        <v>6</v>
      </c>
      <c r="G190" s="240" t="s">
        <v>7</v>
      </c>
      <c r="H190" s="240" t="s">
        <v>8</v>
      </c>
      <c r="I190" s="240" t="s">
        <v>9</v>
      </c>
      <c r="J190" s="240" t="s">
        <v>10</v>
      </c>
      <c r="K190" s="240" t="s">
        <v>11</v>
      </c>
      <c r="L190" s="241" t="s">
        <v>12</v>
      </c>
      <c r="M190" s="241" t="s">
        <v>13</v>
      </c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42">
        <v>42767</v>
      </c>
      <c r="B191" s="243" t="s">
        <v>22</v>
      </c>
      <c r="C191" s="244">
        <v>55400.47</v>
      </c>
      <c r="D191" s="245" t="s">
        <v>23</v>
      </c>
      <c r="E191" s="246">
        <v>118396.85</v>
      </c>
      <c r="F191" s="246">
        <v>1067.71</v>
      </c>
      <c r="G191" s="246">
        <v>1033</v>
      </c>
      <c r="H191" s="246">
        <v>8.3000000000000007</v>
      </c>
      <c r="I191" s="247">
        <v>180</v>
      </c>
      <c r="J191" s="246">
        <v>21070.74</v>
      </c>
      <c r="K191" s="248">
        <v>42746</v>
      </c>
      <c r="L191" s="248" t="s">
        <v>16</v>
      </c>
      <c r="M191" s="248" t="s">
        <v>17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42">
        <v>42767</v>
      </c>
      <c r="B192" s="249" t="s">
        <v>24</v>
      </c>
      <c r="C192" s="244">
        <v>63031.75</v>
      </c>
      <c r="D192" s="245" t="s">
        <v>25</v>
      </c>
      <c r="E192" s="246">
        <v>82044.149999999994</v>
      </c>
      <c r="F192" s="246">
        <v>854.09</v>
      </c>
      <c r="G192" s="246">
        <v>798</v>
      </c>
      <c r="H192" s="246">
        <v>6.5</v>
      </c>
      <c r="I192" s="247">
        <v>60</v>
      </c>
      <c r="J192" s="246">
        <v>34541.870000000003</v>
      </c>
      <c r="K192" s="248">
        <v>42725</v>
      </c>
      <c r="L192" s="248" t="s">
        <v>16</v>
      </c>
      <c r="M192" s="248" t="s">
        <v>17</v>
      </c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42">
        <v>42767</v>
      </c>
      <c r="B193" s="249" t="s">
        <v>26</v>
      </c>
      <c r="C193" s="244">
        <v>88910.48</v>
      </c>
      <c r="D193" s="245" t="s">
        <v>27</v>
      </c>
      <c r="E193" s="246">
        <v>50602.8</v>
      </c>
      <c r="F193" s="246">
        <v>1244.08</v>
      </c>
      <c r="G193" s="246">
        <v>1152</v>
      </c>
      <c r="H193" s="246">
        <v>9.11</v>
      </c>
      <c r="I193" s="247">
        <v>180</v>
      </c>
      <c r="J193" s="246">
        <v>50117.599999999999</v>
      </c>
      <c r="K193" s="248">
        <v>42685</v>
      </c>
      <c r="L193" s="248" t="s">
        <v>16</v>
      </c>
      <c r="M193" s="248" t="s">
        <v>17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6">
        <f>SUM(C191:C193)</f>
        <v>207342.7</v>
      </c>
      <c r="D194" s="2"/>
      <c r="E194" s="26">
        <f>SUM(E191:E193)</f>
        <v>251043.8</v>
      </c>
      <c r="F194" s="2"/>
      <c r="G194" s="2"/>
      <c r="H194" s="2"/>
      <c r="I194" s="1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F195" s="2"/>
      <c r="G195" s="2"/>
      <c r="H195" s="2"/>
      <c r="I195" s="1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24" t="s">
        <v>144</v>
      </c>
      <c r="B196" s="96"/>
      <c r="C196" s="96"/>
      <c r="D196" s="96"/>
      <c r="F196" s="96"/>
      <c r="G196" s="96"/>
      <c r="H196" s="96"/>
      <c r="I196" s="111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24.75" customHeight="1" x14ac:dyDescent="0.2">
      <c r="A197" s="240" t="s">
        <v>1</v>
      </c>
      <c r="B197" s="240" t="s">
        <v>2</v>
      </c>
      <c r="C197" s="240" t="s">
        <v>3</v>
      </c>
      <c r="D197" s="240" t="s">
        <v>4</v>
      </c>
      <c r="E197" s="240" t="s">
        <v>5</v>
      </c>
      <c r="F197" s="240" t="s">
        <v>6</v>
      </c>
      <c r="G197" s="240" t="s">
        <v>7</v>
      </c>
      <c r="H197" s="240" t="s">
        <v>8</v>
      </c>
      <c r="I197" s="240" t="s">
        <v>9</v>
      </c>
      <c r="J197" s="240" t="s">
        <v>10</v>
      </c>
      <c r="K197" s="240" t="s">
        <v>11</v>
      </c>
      <c r="L197" s="241" t="s">
        <v>12</v>
      </c>
      <c r="M197" s="241" t="s">
        <v>13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42">
        <v>42736</v>
      </c>
      <c r="B198" s="243">
        <v>2751</v>
      </c>
      <c r="C198" s="244">
        <v>106414.48</v>
      </c>
      <c r="D198" s="245" t="s">
        <v>31</v>
      </c>
      <c r="E198" s="246">
        <v>162703.51999999999</v>
      </c>
      <c r="F198" s="246">
        <v>2126.38</v>
      </c>
      <c r="G198" s="246">
        <v>2000</v>
      </c>
      <c r="H198" s="246">
        <v>8.83</v>
      </c>
      <c r="I198" s="247">
        <v>120</v>
      </c>
      <c r="J198" s="246">
        <v>39733.17</v>
      </c>
      <c r="K198" s="248">
        <v>42668</v>
      </c>
      <c r="L198" s="248" t="s">
        <v>16</v>
      </c>
      <c r="M198" s="248" t="s">
        <v>32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42">
        <v>42736</v>
      </c>
      <c r="B199" s="249" t="s">
        <v>33</v>
      </c>
      <c r="C199" s="244">
        <v>80304.95</v>
      </c>
      <c r="D199" s="245" t="s">
        <v>34</v>
      </c>
      <c r="E199" s="246">
        <v>88208.87</v>
      </c>
      <c r="F199" s="246">
        <v>926.87</v>
      </c>
      <c r="G199" s="246">
        <v>858</v>
      </c>
      <c r="H199" s="246">
        <v>8.9</v>
      </c>
      <c r="I199" s="247">
        <v>180</v>
      </c>
      <c r="J199" s="246">
        <v>37175.480000000003</v>
      </c>
      <c r="K199" s="248">
        <v>42668</v>
      </c>
      <c r="L199" s="248" t="s">
        <v>16</v>
      </c>
      <c r="M199" s="248" t="s">
        <v>17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3"/>
      <c r="B200" s="14"/>
      <c r="C200" s="26">
        <f>SUM(C198:C199)</f>
        <v>186719.43</v>
      </c>
      <c r="D200" s="22"/>
      <c r="E200" s="26">
        <f>SUM(E198:E199)</f>
        <v>250912.38999999998</v>
      </c>
      <c r="F200" s="12"/>
      <c r="G200" s="12"/>
      <c r="H200" s="12"/>
      <c r="I200" s="16"/>
      <c r="J200" s="12"/>
      <c r="K200" s="18"/>
      <c r="L200" s="18"/>
      <c r="M200" s="18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3"/>
      <c r="B201" s="14"/>
      <c r="C201" s="26"/>
      <c r="D201" s="22"/>
      <c r="E201" s="26"/>
      <c r="F201" s="12"/>
      <c r="G201" s="12"/>
      <c r="H201" s="12"/>
      <c r="I201" s="16"/>
      <c r="J201" s="12"/>
      <c r="K201" s="18"/>
      <c r="L201" s="18"/>
      <c r="M201" s="18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26"/>
      <c r="B202" s="132"/>
      <c r="C202" s="133"/>
      <c r="D202" s="129"/>
      <c r="E202" s="133"/>
      <c r="F202" s="111"/>
      <c r="G202" s="111"/>
      <c r="H202" s="111"/>
      <c r="I202" s="130"/>
      <c r="J202" s="111"/>
      <c r="K202" s="131"/>
      <c r="L202" s="131"/>
      <c r="M202" s="131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</row>
    <row r="203" spans="1:26" ht="40.5" customHeight="1" x14ac:dyDescent="0.2">
      <c r="A203" s="240" t="s">
        <v>1</v>
      </c>
      <c r="B203" s="240" t="s">
        <v>2</v>
      </c>
      <c r="C203" s="240" t="s">
        <v>3</v>
      </c>
      <c r="D203" s="240" t="s">
        <v>4</v>
      </c>
      <c r="E203" s="240" t="s">
        <v>5</v>
      </c>
      <c r="F203" s="240" t="s">
        <v>6</v>
      </c>
      <c r="G203" s="240" t="s">
        <v>7</v>
      </c>
      <c r="H203" s="240" t="s">
        <v>8</v>
      </c>
      <c r="I203" s="240" t="s">
        <v>9</v>
      </c>
      <c r="J203" s="240" t="s">
        <v>10</v>
      </c>
      <c r="K203" s="240" t="s">
        <v>11</v>
      </c>
      <c r="L203" s="241" t="s">
        <v>12</v>
      </c>
      <c r="M203" s="241" t="s">
        <v>13</v>
      </c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2.75" customHeight="1" x14ac:dyDescent="0.2">
      <c r="A204" s="242">
        <v>42552</v>
      </c>
      <c r="B204" s="243" t="s">
        <v>36</v>
      </c>
      <c r="C204" s="244">
        <v>116883.23</v>
      </c>
      <c r="D204" s="245" t="s">
        <v>37</v>
      </c>
      <c r="E204" s="246">
        <v>113952.4</v>
      </c>
      <c r="F204" s="246">
        <v>1197.3800000000001</v>
      </c>
      <c r="G204" s="246">
        <v>1108.82</v>
      </c>
      <c r="H204" s="246">
        <v>8.3000000000000007</v>
      </c>
      <c r="I204" s="247">
        <v>180</v>
      </c>
      <c r="J204" s="246">
        <v>48836.75</v>
      </c>
      <c r="K204" s="248">
        <v>42513</v>
      </c>
      <c r="L204" s="248" t="s">
        <v>16</v>
      </c>
      <c r="M204" s="248" t="s">
        <v>32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42">
        <v>42675</v>
      </c>
      <c r="B205" s="243" t="s">
        <v>38</v>
      </c>
      <c r="C205" s="244">
        <v>5722.34</v>
      </c>
      <c r="D205" s="245" t="s">
        <v>39</v>
      </c>
      <c r="E205" s="246">
        <v>7101.92</v>
      </c>
      <c r="F205" s="246">
        <v>150.54</v>
      </c>
      <c r="G205" s="246">
        <v>145</v>
      </c>
      <c r="H205" s="246">
        <v>8.6999999999999993</v>
      </c>
      <c r="I205" s="247">
        <v>60</v>
      </c>
      <c r="J205" s="246">
        <v>3043.68</v>
      </c>
      <c r="K205" s="248">
        <v>42644</v>
      </c>
      <c r="L205" s="248" t="s">
        <v>16</v>
      </c>
      <c r="M205" s="248" t="s">
        <v>17</v>
      </c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3"/>
      <c r="B206" s="21"/>
      <c r="C206" s="26">
        <f>SUM(C204:C205)</f>
        <v>122605.56999999999</v>
      </c>
      <c r="D206" s="22"/>
      <c r="E206" s="26">
        <f>SUM(E204:E205)</f>
        <v>121054.31999999999</v>
      </c>
      <c r="F206" s="12"/>
      <c r="G206" s="12"/>
      <c r="H206" s="12"/>
      <c r="I206" s="16"/>
      <c r="J206" s="12"/>
      <c r="K206" s="18"/>
      <c r="L206" s="18"/>
      <c r="M206" s="18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3"/>
      <c r="B207" s="21"/>
      <c r="C207" s="15"/>
      <c r="D207" s="22"/>
      <c r="E207" s="12"/>
      <c r="F207" s="12"/>
      <c r="G207" s="12"/>
      <c r="H207" s="12"/>
      <c r="I207" s="16"/>
      <c r="J207" s="12"/>
      <c r="K207" s="18"/>
      <c r="L207" s="18"/>
      <c r="M207" s="18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0"/>
      <c r="D208" s="2"/>
      <c r="E208" s="20"/>
      <c r="F208" s="2"/>
      <c r="G208" s="2"/>
      <c r="H208" s="2"/>
      <c r="I208" s="1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0"/>
      <c r="D209" s="2"/>
      <c r="E209" s="20"/>
      <c r="F209" s="2"/>
      <c r="G209" s="2"/>
      <c r="H209" s="2"/>
      <c r="I209" s="1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1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1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1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1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1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1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1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1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1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1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1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1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1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1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1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1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1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1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1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1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1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1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1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1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1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1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1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1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1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1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1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1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1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1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1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1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1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1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1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1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1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1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1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1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1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1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1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1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1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1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1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1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1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1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1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1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1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1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1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1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1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1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1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1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1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1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1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1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1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1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1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1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1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1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1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1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1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1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1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1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1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1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1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1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1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1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1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1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1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1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1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1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1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1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1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1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1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1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1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1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1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1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1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1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1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1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1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1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1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1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1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1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1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1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1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1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1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1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1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1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1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1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1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1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1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1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1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1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1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1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1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1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1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1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1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1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1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1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1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1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1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1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1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1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1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1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1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1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1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1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1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1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1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1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1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1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1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1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1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1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1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1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1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1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1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1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1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1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1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1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1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1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1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1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1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1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1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1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1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1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1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1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1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1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1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1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1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1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1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1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1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1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1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1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1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1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1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1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1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1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1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1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1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1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1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1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1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1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1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1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1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1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1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1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1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1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1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1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1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1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1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1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1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1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1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1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1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1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1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1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1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1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1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1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1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1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1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1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1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1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1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1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1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1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1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1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1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1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1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1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1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1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1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1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1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1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1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1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1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1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1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1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1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1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1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1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1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1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1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1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1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1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1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1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1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1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1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1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1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1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1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1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1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1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1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1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1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1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1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1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1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1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1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1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1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1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1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1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1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1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1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1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1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1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1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1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1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1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1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1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1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1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1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1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1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1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1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1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1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1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1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1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1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1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1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1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1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1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1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1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1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1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1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1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1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1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1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1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1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1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1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1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1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1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1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1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1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1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1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1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1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1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1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1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1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1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1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1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1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1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1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1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1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1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1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1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1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1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1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1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1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1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1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1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1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1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1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1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1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1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1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1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1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1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1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1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1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1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1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1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1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1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1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1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1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1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1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1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1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1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1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1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1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1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1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1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1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1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1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1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1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1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1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1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1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1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1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1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1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1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1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1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1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1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1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1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1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1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1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1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1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1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1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1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1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1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1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1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1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1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1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1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1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1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1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1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1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1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1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1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1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1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1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1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1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1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1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1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1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1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1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1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1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1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1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1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1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1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1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1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1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1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1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1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1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1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1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1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1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1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1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1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1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1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1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1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1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1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1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1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1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1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1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1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1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1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1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1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1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1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1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1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1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1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1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1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1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1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1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1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1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1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1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1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1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1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1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1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1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1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1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1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1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1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1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1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1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1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1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1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1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1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1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1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1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1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1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1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1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1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1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1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1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1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1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1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1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1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1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1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1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1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1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1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1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1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1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1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1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1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1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1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1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1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1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1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1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1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1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1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1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1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1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1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1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1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1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1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1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1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1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1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1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1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1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1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1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1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1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1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1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1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1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1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1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1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1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1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1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1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1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1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1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1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1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1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1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1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1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1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1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1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1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1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1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1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1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1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1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1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1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1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1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1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1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1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1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1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1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1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1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1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1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1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1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1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1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1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1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1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1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1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1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1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1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1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1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1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1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1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1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1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1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1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1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1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1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1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1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1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1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1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1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1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1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1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1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1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1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1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1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1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1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1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1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1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1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1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1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1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1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1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1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1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1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1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1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1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1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1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1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1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1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1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1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1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1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1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1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1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1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1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1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1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1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1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1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1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1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1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1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1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1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1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1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1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1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1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1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1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1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1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1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1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1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1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1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1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1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1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1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1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1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1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1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1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1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1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1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1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1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1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1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1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1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1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1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1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1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1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1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1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1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1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1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1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1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1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1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1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1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1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1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1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1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1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1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1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1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1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1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1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1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1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1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1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1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1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1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1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1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1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1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1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1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1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1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1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1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1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1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1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1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1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1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1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1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1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1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1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1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1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2.7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1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2.7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1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2.7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1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2.7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1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2.7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1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2.7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1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2.7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1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2.7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1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2.7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1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2.7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1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2.75" customHeight="1" x14ac:dyDescent="0.2">
      <c r="A1022" s="2"/>
      <c r="B1022" s="2"/>
      <c r="C1022" s="2"/>
      <c r="D1022" s="2"/>
      <c r="E1022" s="2"/>
      <c r="F1022" s="2"/>
      <c r="G1022" s="2"/>
      <c r="H1022" s="2"/>
      <c r="I1022" s="1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2.75" customHeight="1" x14ac:dyDescent="0.2">
      <c r="A1023" s="2"/>
      <c r="B1023" s="2"/>
      <c r="C1023" s="2"/>
      <c r="D1023" s="2"/>
      <c r="E1023" s="2"/>
      <c r="F1023" s="2"/>
      <c r="G1023" s="2"/>
      <c r="H1023" s="2"/>
      <c r="I1023" s="1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2.75" customHeight="1" x14ac:dyDescent="0.2">
      <c r="A1024" s="2"/>
      <c r="B1024" s="2"/>
      <c r="C1024" s="2"/>
      <c r="D1024" s="2"/>
      <c r="E1024" s="2"/>
      <c r="F1024" s="2"/>
      <c r="G1024" s="2"/>
      <c r="H1024" s="2"/>
      <c r="I1024" s="1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2.75" customHeight="1" x14ac:dyDescent="0.2">
      <c r="A1025" s="2"/>
      <c r="B1025" s="2"/>
      <c r="C1025" s="2"/>
      <c r="D1025" s="2"/>
      <c r="E1025" s="2"/>
      <c r="F1025" s="2"/>
      <c r="G1025" s="2"/>
      <c r="H1025" s="2"/>
      <c r="I1025" s="1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2.75" customHeight="1" x14ac:dyDescent="0.2">
      <c r="A1026" s="2"/>
      <c r="B1026" s="2"/>
      <c r="C1026" s="2"/>
      <c r="D1026" s="2"/>
      <c r="E1026" s="2"/>
      <c r="F1026" s="2"/>
      <c r="G1026" s="2"/>
      <c r="H1026" s="2"/>
      <c r="I1026" s="1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2.75" customHeight="1" x14ac:dyDescent="0.2">
      <c r="A1027" s="2"/>
      <c r="B1027" s="2"/>
      <c r="C1027" s="2"/>
      <c r="D1027" s="2"/>
      <c r="E1027" s="2"/>
      <c r="F1027" s="2"/>
      <c r="G1027" s="2"/>
      <c r="H1027" s="2"/>
      <c r="I1027" s="1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2.75" customHeight="1" x14ac:dyDescent="0.2">
      <c r="A1028" s="2"/>
      <c r="B1028" s="2"/>
      <c r="C1028" s="2"/>
      <c r="D1028" s="2"/>
      <c r="E1028" s="2"/>
      <c r="F1028" s="2"/>
      <c r="G1028" s="2"/>
      <c r="H1028" s="2"/>
      <c r="I1028" s="1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2.75" customHeight="1" x14ac:dyDescent="0.2">
      <c r="A1029" s="2"/>
      <c r="B1029" s="2"/>
      <c r="C1029" s="2"/>
      <c r="D1029" s="2"/>
      <c r="E1029" s="2"/>
      <c r="F1029" s="2"/>
      <c r="G1029" s="2"/>
      <c r="H1029" s="2"/>
      <c r="I1029" s="1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2.75" customHeight="1" x14ac:dyDescent="0.2">
      <c r="A1030" s="2"/>
      <c r="B1030" s="2"/>
      <c r="C1030" s="2"/>
      <c r="D1030" s="2"/>
      <c r="E1030" s="2"/>
      <c r="F1030" s="2"/>
      <c r="G1030" s="2"/>
      <c r="H1030" s="2"/>
      <c r="I1030" s="1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2.75" customHeight="1" x14ac:dyDescent="0.2">
      <c r="A1031" s="2"/>
      <c r="B1031" s="2"/>
      <c r="C1031" s="2"/>
      <c r="D1031" s="2"/>
      <c r="E1031" s="2"/>
      <c r="F1031" s="2"/>
      <c r="G1031" s="2"/>
      <c r="H1031" s="2"/>
      <c r="I1031" s="1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2.75" customHeight="1" x14ac:dyDescent="0.2">
      <c r="A1032" s="2"/>
      <c r="B1032" s="2"/>
      <c r="C1032" s="2"/>
      <c r="D1032" s="2"/>
      <c r="E1032" s="2"/>
      <c r="F1032" s="2"/>
      <c r="G1032" s="2"/>
      <c r="H1032" s="2"/>
      <c r="I1032" s="1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2.75" customHeight="1" x14ac:dyDescent="0.2">
      <c r="A1033" s="2"/>
      <c r="B1033" s="2"/>
      <c r="C1033" s="2"/>
      <c r="D1033" s="2"/>
      <c r="E1033" s="2"/>
      <c r="F1033" s="2"/>
      <c r="G1033" s="2"/>
      <c r="H1033" s="2"/>
      <c r="I1033" s="1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2.75" customHeight="1" x14ac:dyDescent="0.2">
      <c r="A1034" s="2"/>
      <c r="B1034" s="2"/>
      <c r="C1034" s="2"/>
      <c r="D1034" s="2"/>
      <c r="E1034" s="2"/>
      <c r="F1034" s="2"/>
      <c r="G1034" s="2"/>
      <c r="H1034" s="2"/>
      <c r="I1034" s="1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2.75" customHeight="1" x14ac:dyDescent="0.2">
      <c r="A1035" s="2"/>
      <c r="B1035" s="2"/>
      <c r="C1035" s="2"/>
      <c r="D1035" s="2"/>
      <c r="E1035" s="2"/>
      <c r="F1035" s="2"/>
      <c r="G1035" s="2"/>
      <c r="H1035" s="2"/>
      <c r="I1035" s="1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2.75" customHeight="1" x14ac:dyDescent="0.2">
      <c r="A1036" s="2"/>
      <c r="B1036" s="2"/>
      <c r="C1036" s="2"/>
      <c r="D1036" s="2"/>
      <c r="E1036" s="2"/>
      <c r="F1036" s="2"/>
      <c r="G1036" s="2"/>
      <c r="H1036" s="2"/>
      <c r="I1036" s="1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2.75" customHeight="1" x14ac:dyDescent="0.2">
      <c r="A1037" s="2"/>
      <c r="B1037" s="2"/>
      <c r="C1037" s="2"/>
      <c r="D1037" s="2"/>
      <c r="E1037" s="2"/>
      <c r="F1037" s="2"/>
      <c r="G1037" s="2"/>
      <c r="H1037" s="2"/>
      <c r="I1037" s="1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2.75" customHeight="1" x14ac:dyDescent="0.2">
      <c r="A1038" s="2"/>
      <c r="B1038" s="2"/>
      <c r="C1038" s="2"/>
      <c r="D1038" s="2"/>
      <c r="E1038" s="2"/>
      <c r="F1038" s="2"/>
      <c r="G1038" s="2"/>
      <c r="H1038" s="2"/>
      <c r="I1038" s="1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2.75" customHeight="1" x14ac:dyDescent="0.2">
      <c r="A1039" s="2"/>
      <c r="B1039" s="2"/>
      <c r="C1039" s="2"/>
      <c r="D1039" s="2"/>
      <c r="E1039" s="2"/>
      <c r="F1039" s="2"/>
      <c r="G1039" s="2"/>
      <c r="H1039" s="2"/>
      <c r="I1039" s="1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2.75" customHeight="1" x14ac:dyDescent="0.2">
      <c r="A1040" s="2"/>
      <c r="B1040" s="2"/>
      <c r="C1040" s="2"/>
      <c r="D1040" s="2"/>
      <c r="E1040" s="2"/>
      <c r="F1040" s="2"/>
      <c r="G1040" s="2"/>
      <c r="H1040" s="2"/>
      <c r="I1040" s="1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2.75" customHeight="1" x14ac:dyDescent="0.2">
      <c r="A1041" s="2"/>
      <c r="B1041" s="2"/>
      <c r="C1041" s="2"/>
      <c r="D1041" s="2"/>
      <c r="E1041" s="2"/>
      <c r="F1041" s="2"/>
      <c r="G1041" s="2"/>
      <c r="H1041" s="2"/>
      <c r="I1041" s="1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2.75" customHeight="1" x14ac:dyDescent="0.2">
      <c r="A1042" s="2"/>
      <c r="B1042" s="2"/>
      <c r="C1042" s="2"/>
      <c r="D1042" s="2"/>
      <c r="E1042" s="2"/>
      <c r="F1042" s="2"/>
      <c r="G1042" s="2"/>
      <c r="H1042" s="2"/>
      <c r="I1042" s="1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2.75" customHeight="1" x14ac:dyDescent="0.2">
      <c r="A1043" s="2"/>
      <c r="B1043" s="2"/>
      <c r="C1043" s="2"/>
      <c r="D1043" s="2"/>
      <c r="E1043" s="2"/>
      <c r="F1043" s="2"/>
      <c r="G1043" s="2"/>
      <c r="H1043" s="2"/>
      <c r="I1043" s="1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2.75" customHeight="1" x14ac:dyDescent="0.2">
      <c r="A1044" s="2"/>
      <c r="B1044" s="2"/>
      <c r="C1044" s="2"/>
      <c r="D1044" s="2"/>
      <c r="E1044" s="2"/>
      <c r="F1044" s="2"/>
      <c r="G1044" s="2"/>
      <c r="H1044" s="2"/>
      <c r="I1044" s="1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2.75" customHeight="1" x14ac:dyDescent="0.2">
      <c r="A1045" s="2"/>
      <c r="B1045" s="2"/>
      <c r="C1045" s="2"/>
      <c r="D1045" s="2"/>
      <c r="E1045" s="2"/>
      <c r="F1045" s="2"/>
      <c r="G1045" s="2"/>
      <c r="H1045" s="2"/>
      <c r="I1045" s="1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2.75" customHeight="1" x14ac:dyDescent="0.2">
      <c r="A1046" s="2"/>
      <c r="B1046" s="2"/>
      <c r="C1046" s="2"/>
      <c r="D1046" s="2"/>
      <c r="E1046" s="2"/>
      <c r="F1046" s="2"/>
      <c r="G1046" s="2"/>
      <c r="H1046" s="2"/>
      <c r="I1046" s="1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2.75" customHeight="1" x14ac:dyDescent="0.2">
      <c r="A1047" s="2"/>
      <c r="B1047" s="2"/>
      <c r="C1047" s="2"/>
      <c r="D1047" s="2"/>
      <c r="E1047" s="2"/>
      <c r="F1047" s="2"/>
      <c r="G1047" s="2"/>
      <c r="H1047" s="2"/>
      <c r="I1047" s="1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2.75" customHeight="1" x14ac:dyDescent="0.2">
      <c r="A1048" s="2"/>
      <c r="B1048" s="2"/>
      <c r="C1048" s="2"/>
      <c r="D1048" s="2"/>
      <c r="E1048" s="2"/>
      <c r="F1048" s="2"/>
      <c r="G1048" s="2"/>
      <c r="H1048" s="2"/>
      <c r="I1048" s="1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2.75" customHeight="1" x14ac:dyDescent="0.2">
      <c r="A1049" s="2"/>
      <c r="B1049" s="2"/>
      <c r="C1049" s="2"/>
      <c r="D1049" s="2"/>
      <c r="E1049" s="2"/>
      <c r="F1049" s="2"/>
      <c r="G1049" s="2"/>
      <c r="H1049" s="2"/>
      <c r="I1049" s="1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2.75" customHeight="1" x14ac:dyDescent="0.2">
      <c r="A1050" s="2"/>
      <c r="B1050" s="2"/>
      <c r="C1050" s="2"/>
      <c r="D1050" s="2"/>
      <c r="E1050" s="2"/>
      <c r="F1050" s="2"/>
      <c r="G1050" s="2"/>
      <c r="H1050" s="2"/>
      <c r="I1050" s="1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2.75" customHeight="1" x14ac:dyDescent="0.2">
      <c r="A1051" s="2"/>
      <c r="B1051" s="2"/>
      <c r="C1051" s="2"/>
      <c r="D1051" s="2"/>
      <c r="E1051" s="2"/>
      <c r="F1051" s="2"/>
      <c r="G1051" s="2"/>
      <c r="H1051" s="2"/>
      <c r="I1051" s="1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2.75" customHeight="1" x14ac:dyDescent="0.2">
      <c r="A1052" s="2"/>
      <c r="B1052" s="2"/>
      <c r="C1052" s="2"/>
      <c r="D1052" s="2"/>
      <c r="E1052" s="2"/>
      <c r="F1052" s="2"/>
      <c r="G1052" s="2"/>
      <c r="H1052" s="2"/>
      <c r="I1052" s="1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2.75" customHeight="1" x14ac:dyDescent="0.2">
      <c r="A1053" s="2"/>
      <c r="B1053" s="2"/>
      <c r="C1053" s="2"/>
      <c r="D1053" s="2"/>
      <c r="E1053" s="2"/>
      <c r="F1053" s="2"/>
      <c r="G1053" s="2"/>
      <c r="H1053" s="2"/>
      <c r="I1053" s="1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2.75" customHeight="1" x14ac:dyDescent="0.2">
      <c r="A1054" s="2"/>
      <c r="B1054" s="2"/>
      <c r="C1054" s="2"/>
      <c r="D1054" s="2"/>
      <c r="E1054" s="2"/>
      <c r="F1054" s="2"/>
      <c r="G1054" s="2"/>
      <c r="H1054" s="2"/>
      <c r="I1054" s="1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2.75" customHeight="1" x14ac:dyDescent="0.2">
      <c r="A1055" s="2"/>
      <c r="B1055" s="2"/>
      <c r="C1055" s="2"/>
      <c r="D1055" s="2"/>
      <c r="E1055" s="2"/>
      <c r="F1055" s="2"/>
      <c r="G1055" s="2"/>
      <c r="H1055" s="2"/>
      <c r="I1055" s="1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2.75" customHeight="1" x14ac:dyDescent="0.2">
      <c r="A1056" s="2"/>
      <c r="B1056" s="2"/>
      <c r="C1056" s="2"/>
      <c r="D1056" s="2"/>
      <c r="E1056" s="2"/>
      <c r="F1056" s="2"/>
      <c r="G1056" s="2"/>
      <c r="H1056" s="2"/>
      <c r="I1056" s="1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2.75" customHeight="1" x14ac:dyDescent="0.2">
      <c r="A1057" s="2"/>
      <c r="B1057" s="2"/>
      <c r="C1057" s="2"/>
      <c r="D1057" s="2"/>
      <c r="E1057" s="2"/>
      <c r="F1057" s="2"/>
      <c r="G1057" s="2"/>
      <c r="H1057" s="2"/>
      <c r="I1057" s="1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2.75" customHeight="1" x14ac:dyDescent="0.2">
      <c r="A1058" s="2"/>
      <c r="B1058" s="2"/>
      <c r="C1058" s="2"/>
      <c r="D1058" s="2"/>
      <c r="E1058" s="2"/>
      <c r="F1058" s="2"/>
      <c r="G1058" s="2"/>
      <c r="H1058" s="2"/>
      <c r="I1058" s="1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2.75" customHeight="1" x14ac:dyDescent="0.2">
      <c r="A1059" s="2"/>
      <c r="B1059" s="2"/>
      <c r="C1059" s="2"/>
      <c r="D1059" s="2"/>
      <c r="E1059" s="2"/>
      <c r="F1059" s="2"/>
      <c r="G1059" s="2"/>
      <c r="H1059" s="2"/>
      <c r="I1059" s="1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2.75" customHeight="1" x14ac:dyDescent="0.2">
      <c r="A1060" s="2"/>
      <c r="B1060" s="2"/>
      <c r="C1060" s="2"/>
      <c r="D1060" s="2"/>
      <c r="E1060" s="2"/>
      <c r="F1060" s="2"/>
      <c r="G1060" s="2"/>
      <c r="H1060" s="2"/>
      <c r="I1060" s="1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2.75" customHeight="1" x14ac:dyDescent="0.2">
      <c r="A1061" s="2"/>
      <c r="B1061" s="2"/>
      <c r="C1061" s="2"/>
      <c r="D1061" s="2"/>
      <c r="E1061" s="2"/>
      <c r="F1061" s="2"/>
      <c r="G1061" s="2"/>
      <c r="H1061" s="2"/>
      <c r="I1061" s="1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2.75" customHeight="1" x14ac:dyDescent="0.2">
      <c r="A1062" s="2"/>
      <c r="B1062" s="2"/>
      <c r="C1062" s="2"/>
      <c r="D1062" s="2"/>
      <c r="E1062" s="2"/>
      <c r="F1062" s="2"/>
      <c r="G1062" s="2"/>
      <c r="H1062" s="2"/>
      <c r="I1062" s="1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2.75" customHeight="1" x14ac:dyDescent="0.2">
      <c r="A1063" s="2"/>
      <c r="B1063" s="2"/>
      <c r="C1063" s="2"/>
      <c r="D1063" s="2"/>
      <c r="E1063" s="2"/>
      <c r="F1063" s="2"/>
      <c r="G1063" s="2"/>
      <c r="H1063" s="2"/>
      <c r="I1063" s="1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2.75" customHeight="1" x14ac:dyDescent="0.2">
      <c r="A1064" s="2"/>
      <c r="B1064" s="2"/>
      <c r="C1064" s="2"/>
      <c r="D1064" s="2"/>
      <c r="E1064" s="2"/>
      <c r="F1064" s="2"/>
      <c r="G1064" s="2"/>
      <c r="H1064" s="2"/>
      <c r="I1064" s="1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2.75" customHeight="1" x14ac:dyDescent="0.2">
      <c r="A1065" s="2"/>
      <c r="B1065" s="2"/>
      <c r="C1065" s="2"/>
      <c r="D1065" s="2"/>
      <c r="E1065" s="2"/>
      <c r="F1065" s="2"/>
      <c r="G1065" s="2"/>
      <c r="H1065" s="2"/>
      <c r="I1065" s="1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2.75" customHeight="1" x14ac:dyDescent="0.2">
      <c r="A1066" s="2"/>
      <c r="B1066" s="2"/>
      <c r="C1066" s="2"/>
      <c r="D1066" s="2"/>
      <c r="E1066" s="2"/>
      <c r="F1066" s="2"/>
      <c r="G1066" s="2"/>
      <c r="H1066" s="2"/>
      <c r="I1066" s="1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2.75" customHeight="1" x14ac:dyDescent="0.2">
      <c r="A1067" s="2"/>
      <c r="B1067" s="2"/>
      <c r="C1067" s="2"/>
      <c r="D1067" s="2"/>
      <c r="E1067" s="2"/>
      <c r="F1067" s="2"/>
      <c r="G1067" s="2"/>
      <c r="H1067" s="2"/>
      <c r="I1067" s="1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2.75" customHeight="1" x14ac:dyDescent="0.2">
      <c r="A1068" s="2"/>
      <c r="B1068" s="2"/>
      <c r="C1068" s="2"/>
      <c r="D1068" s="2"/>
      <c r="E1068" s="2"/>
      <c r="F1068" s="2"/>
      <c r="G1068" s="2"/>
      <c r="H1068" s="2"/>
      <c r="I1068" s="1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2.75" customHeight="1" x14ac:dyDescent="0.2">
      <c r="A1069" s="2"/>
      <c r="B1069" s="2"/>
      <c r="C1069" s="2"/>
      <c r="D1069" s="2"/>
      <c r="E1069" s="2"/>
      <c r="F1069" s="2"/>
      <c r="G1069" s="2"/>
      <c r="H1069" s="2"/>
      <c r="I1069" s="1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2.75" customHeight="1" x14ac:dyDescent="0.2">
      <c r="A1070" s="2"/>
      <c r="B1070" s="2"/>
      <c r="C1070" s="2"/>
      <c r="D1070" s="2"/>
      <c r="E1070" s="2"/>
      <c r="F1070" s="2"/>
      <c r="G1070" s="2"/>
      <c r="H1070" s="2"/>
      <c r="I1070" s="1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2.75" customHeight="1" x14ac:dyDescent="0.2">
      <c r="A1071" s="2"/>
      <c r="B1071" s="2"/>
      <c r="C1071" s="2"/>
      <c r="D1071" s="2"/>
      <c r="E1071" s="2"/>
      <c r="F1071" s="2"/>
      <c r="G1071" s="2"/>
      <c r="H1071" s="2"/>
      <c r="I1071" s="1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2.75" customHeight="1" x14ac:dyDescent="0.2">
      <c r="A1072" s="2"/>
      <c r="B1072" s="2"/>
      <c r="C1072" s="2"/>
      <c r="D1072" s="2"/>
      <c r="E1072" s="2"/>
      <c r="F1072" s="2"/>
      <c r="G1072" s="2"/>
      <c r="H1072" s="2"/>
      <c r="I1072" s="1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2.75" customHeight="1" x14ac:dyDescent="0.2">
      <c r="A1073" s="2"/>
      <c r="B1073" s="2"/>
      <c r="C1073" s="2"/>
      <c r="D1073" s="2"/>
      <c r="E1073" s="2"/>
      <c r="F1073" s="2"/>
      <c r="G1073" s="2"/>
      <c r="H1073" s="2"/>
      <c r="I1073" s="1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2.75" customHeight="1" x14ac:dyDescent="0.2">
      <c r="A1074" s="2"/>
      <c r="B1074" s="2"/>
      <c r="C1074" s="2"/>
      <c r="D1074" s="2"/>
      <c r="E1074" s="2"/>
      <c r="F1074" s="2"/>
      <c r="G1074" s="2"/>
      <c r="H1074" s="2"/>
      <c r="I1074" s="1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2.75" customHeight="1" x14ac:dyDescent="0.2">
      <c r="A1075" s="2"/>
      <c r="B1075" s="2"/>
      <c r="C1075" s="2"/>
      <c r="D1075" s="2"/>
      <c r="E1075" s="2"/>
      <c r="F1075" s="2"/>
      <c r="G1075" s="2"/>
      <c r="H1075" s="2"/>
      <c r="I1075" s="1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2.75" customHeight="1" x14ac:dyDescent="0.2">
      <c r="A1076" s="2"/>
      <c r="B1076" s="2"/>
      <c r="C1076" s="2"/>
      <c r="D1076" s="2"/>
      <c r="E1076" s="2"/>
      <c r="F1076" s="2"/>
      <c r="G1076" s="2"/>
      <c r="H1076" s="2"/>
      <c r="I1076" s="1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2.75" customHeight="1" x14ac:dyDescent="0.2">
      <c r="A1077" s="2"/>
      <c r="B1077" s="2"/>
      <c r="C1077" s="2"/>
      <c r="D1077" s="2"/>
      <c r="E1077" s="2"/>
      <c r="F1077" s="2"/>
      <c r="G1077" s="2"/>
      <c r="H1077" s="2"/>
      <c r="I1077" s="1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2.75" customHeight="1" x14ac:dyDescent="0.2">
      <c r="A1078" s="2"/>
      <c r="B1078" s="2"/>
      <c r="C1078" s="2"/>
      <c r="D1078" s="2"/>
      <c r="E1078" s="2"/>
      <c r="F1078" s="2"/>
      <c r="G1078" s="2"/>
      <c r="H1078" s="2"/>
      <c r="I1078" s="1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2.75" customHeight="1" x14ac:dyDescent="0.2">
      <c r="A1079" s="2"/>
      <c r="B1079" s="2"/>
      <c r="C1079" s="2"/>
      <c r="D1079" s="2"/>
      <c r="E1079" s="2"/>
      <c r="F1079" s="2"/>
      <c r="G1079" s="2"/>
      <c r="H1079" s="2"/>
      <c r="I1079" s="1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2.75" customHeight="1" x14ac:dyDescent="0.2">
      <c r="A1080" s="2"/>
      <c r="B1080" s="2"/>
      <c r="C1080" s="2"/>
      <c r="D1080" s="2"/>
      <c r="E1080" s="2"/>
      <c r="F1080" s="2"/>
      <c r="G1080" s="2"/>
      <c r="H1080" s="2"/>
      <c r="I1080" s="1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2.75" customHeight="1" x14ac:dyDescent="0.2">
      <c r="A1081" s="2"/>
      <c r="B1081" s="2"/>
      <c r="C1081" s="2"/>
      <c r="D1081" s="2"/>
      <c r="E1081" s="2"/>
      <c r="F1081" s="2"/>
      <c r="G1081" s="2"/>
      <c r="H1081" s="2"/>
      <c r="I1081" s="1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2.75" customHeight="1" x14ac:dyDescent="0.2">
      <c r="A1082" s="2"/>
      <c r="B1082" s="2"/>
      <c r="C1082" s="2"/>
      <c r="D1082" s="2"/>
      <c r="E1082" s="2"/>
      <c r="F1082" s="2"/>
      <c r="G1082" s="2"/>
      <c r="H1082" s="2"/>
      <c r="I1082" s="1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2.75" customHeight="1" x14ac:dyDescent="0.2">
      <c r="A1083" s="2"/>
      <c r="B1083" s="2"/>
      <c r="C1083" s="2"/>
      <c r="D1083" s="2"/>
      <c r="E1083" s="2"/>
      <c r="F1083" s="2"/>
      <c r="G1083" s="2"/>
      <c r="H1083" s="2"/>
      <c r="I1083" s="1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2.75" customHeight="1" x14ac:dyDescent="0.2">
      <c r="A1084" s="2"/>
      <c r="B1084" s="2"/>
      <c r="C1084" s="2"/>
      <c r="D1084" s="2"/>
      <c r="E1084" s="2"/>
      <c r="F1084" s="2"/>
      <c r="G1084" s="2"/>
      <c r="H1084" s="2"/>
      <c r="I1084" s="1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2.75" customHeight="1" x14ac:dyDescent="0.2">
      <c r="A1085" s="2"/>
      <c r="B1085" s="2"/>
      <c r="C1085" s="2"/>
      <c r="D1085" s="2"/>
      <c r="E1085" s="2"/>
      <c r="F1085" s="2"/>
      <c r="G1085" s="2"/>
      <c r="H1085" s="2"/>
      <c r="I1085" s="1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2.75" customHeight="1" x14ac:dyDescent="0.2">
      <c r="A1086" s="2"/>
      <c r="B1086" s="2"/>
      <c r="C1086" s="2"/>
      <c r="D1086" s="2"/>
      <c r="E1086" s="2"/>
      <c r="F1086" s="2"/>
      <c r="G1086" s="2"/>
      <c r="H1086" s="2"/>
      <c r="I1086" s="1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2.75" customHeight="1" x14ac:dyDescent="0.2">
      <c r="A1087" s="2"/>
      <c r="B1087" s="2"/>
      <c r="C1087" s="2"/>
      <c r="D1087" s="2"/>
      <c r="E1087" s="2"/>
      <c r="F1087" s="2"/>
      <c r="G1087" s="2"/>
      <c r="H1087" s="2"/>
      <c r="I1087" s="1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2.75" customHeight="1" x14ac:dyDescent="0.2">
      <c r="A1088" s="2"/>
      <c r="B1088" s="2"/>
      <c r="C1088" s="2"/>
      <c r="D1088" s="2"/>
      <c r="E1088" s="2"/>
      <c r="F1088" s="2"/>
      <c r="G1088" s="2"/>
      <c r="H1088" s="2"/>
      <c r="I1088" s="1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2.75" customHeight="1" x14ac:dyDescent="0.2">
      <c r="A1089" s="2"/>
      <c r="B1089" s="2"/>
      <c r="C1089" s="2"/>
      <c r="D1089" s="2"/>
      <c r="E1089" s="2"/>
      <c r="F1089" s="2"/>
      <c r="G1089" s="2"/>
      <c r="H1089" s="2"/>
      <c r="I1089" s="1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2.75" customHeight="1" x14ac:dyDescent="0.2">
      <c r="A1090" s="2"/>
      <c r="B1090" s="2"/>
      <c r="C1090" s="2"/>
      <c r="D1090" s="2"/>
      <c r="E1090" s="2"/>
      <c r="F1090" s="2"/>
      <c r="G1090" s="2"/>
      <c r="H1090" s="2"/>
      <c r="I1090" s="1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2.75" customHeight="1" x14ac:dyDescent="0.2">
      <c r="A1091" s="2"/>
      <c r="B1091" s="2"/>
      <c r="C1091" s="2"/>
      <c r="D1091" s="2"/>
      <c r="E1091" s="2"/>
      <c r="F1091" s="2"/>
      <c r="G1091" s="2"/>
      <c r="H1091" s="2"/>
      <c r="I1091" s="1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2.75" customHeight="1" x14ac:dyDescent="0.2">
      <c r="A1092" s="2"/>
      <c r="B1092" s="2"/>
      <c r="C1092" s="2"/>
      <c r="D1092" s="2"/>
      <c r="E1092" s="2"/>
      <c r="F1092" s="2"/>
      <c r="G1092" s="2"/>
      <c r="H1092" s="2"/>
      <c r="I1092" s="1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2.75" customHeight="1" x14ac:dyDescent="0.2">
      <c r="A1093" s="2"/>
      <c r="B1093" s="2"/>
      <c r="C1093" s="2"/>
      <c r="D1093" s="2"/>
      <c r="E1093" s="2"/>
      <c r="F1093" s="2"/>
      <c r="G1093" s="2"/>
      <c r="H1093" s="2"/>
      <c r="I1093" s="1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2.75" customHeight="1" x14ac:dyDescent="0.2">
      <c r="A1094" s="2"/>
      <c r="B1094" s="2"/>
      <c r="C1094" s="2"/>
      <c r="D1094" s="2"/>
      <c r="E1094" s="2"/>
      <c r="F1094" s="2"/>
      <c r="G1094" s="2"/>
      <c r="H1094" s="2"/>
      <c r="I1094" s="1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2.75" customHeight="1" x14ac:dyDescent="0.2">
      <c r="A1095" s="2"/>
      <c r="B1095" s="2"/>
      <c r="C1095" s="2"/>
      <c r="D1095" s="2"/>
      <c r="E1095" s="2"/>
      <c r="F1095" s="2"/>
      <c r="G1095" s="2"/>
      <c r="H1095" s="2"/>
      <c r="I1095" s="1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2.75" customHeight="1" x14ac:dyDescent="0.2">
      <c r="A1096" s="2"/>
      <c r="B1096" s="2"/>
      <c r="C1096" s="2"/>
      <c r="D1096" s="2"/>
      <c r="E1096" s="2"/>
      <c r="F1096" s="2"/>
      <c r="G1096" s="2"/>
      <c r="H1096" s="2"/>
      <c r="I1096" s="1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2.75" customHeight="1" x14ac:dyDescent="0.2">
      <c r="A1097" s="2"/>
      <c r="B1097" s="2"/>
      <c r="C1097" s="2"/>
      <c r="D1097" s="2"/>
      <c r="E1097" s="2"/>
      <c r="F1097" s="2"/>
      <c r="G1097" s="2"/>
      <c r="H1097" s="2"/>
      <c r="I1097" s="1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2.75" customHeight="1" x14ac:dyDescent="0.2">
      <c r="A1098" s="2"/>
      <c r="B1098" s="2"/>
      <c r="C1098" s="2"/>
      <c r="D1098" s="2"/>
      <c r="E1098" s="2"/>
      <c r="F1098" s="2"/>
      <c r="G1098" s="2"/>
      <c r="H1098" s="2"/>
      <c r="I1098" s="1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2.75" customHeight="1" x14ac:dyDescent="0.2">
      <c r="A1099" s="2"/>
      <c r="B1099" s="2"/>
      <c r="C1099" s="2"/>
      <c r="D1099" s="2"/>
      <c r="E1099" s="2"/>
      <c r="F1099" s="2"/>
      <c r="G1099" s="2"/>
      <c r="H1099" s="2"/>
      <c r="I1099" s="1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2.75" customHeight="1" x14ac:dyDescent="0.2">
      <c r="A1100" s="2"/>
      <c r="B1100" s="2"/>
      <c r="C1100" s="2"/>
      <c r="D1100" s="2"/>
      <c r="E1100" s="2"/>
      <c r="F1100" s="2"/>
      <c r="G1100" s="2"/>
      <c r="H1100" s="2"/>
      <c r="I1100" s="1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2.75" customHeight="1" x14ac:dyDescent="0.2">
      <c r="A1101" s="2"/>
      <c r="B1101" s="2"/>
      <c r="C1101" s="2"/>
      <c r="D1101" s="2"/>
      <c r="E1101" s="2"/>
      <c r="F1101" s="2"/>
      <c r="G1101" s="2"/>
      <c r="H1101" s="2"/>
      <c r="I1101" s="1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2.75" customHeight="1" x14ac:dyDescent="0.2">
      <c r="A1102" s="2"/>
      <c r="B1102" s="2"/>
      <c r="C1102" s="2"/>
      <c r="D1102" s="2"/>
      <c r="E1102" s="2"/>
      <c r="F1102" s="2"/>
      <c r="G1102" s="2"/>
      <c r="H1102" s="2"/>
      <c r="I1102" s="1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2.75" customHeight="1" x14ac:dyDescent="0.2">
      <c r="A1103" s="2"/>
      <c r="B1103" s="2"/>
      <c r="C1103" s="2"/>
      <c r="D1103" s="2"/>
      <c r="E1103" s="2"/>
      <c r="F1103" s="2"/>
      <c r="G1103" s="2"/>
      <c r="H1103" s="2"/>
      <c r="I1103" s="1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2.75" customHeight="1" x14ac:dyDescent="0.2">
      <c r="A1104" s="2"/>
      <c r="B1104" s="2"/>
      <c r="C1104" s="2"/>
      <c r="D1104" s="2"/>
      <c r="E1104" s="2"/>
      <c r="F1104" s="2"/>
      <c r="G1104" s="2"/>
      <c r="H1104" s="2"/>
      <c r="I1104" s="1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2.75" customHeight="1" x14ac:dyDescent="0.2">
      <c r="A1105" s="2"/>
      <c r="B1105" s="2"/>
      <c r="C1105" s="2"/>
      <c r="D1105" s="2"/>
      <c r="E1105" s="2"/>
      <c r="F1105" s="2"/>
      <c r="G1105" s="2"/>
      <c r="H1105" s="2"/>
      <c r="I1105" s="1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2.75" customHeight="1" x14ac:dyDescent="0.2">
      <c r="A1106" s="2"/>
      <c r="B1106" s="2"/>
      <c r="C1106" s="2"/>
      <c r="D1106" s="2"/>
      <c r="E1106" s="2"/>
      <c r="F1106" s="2"/>
      <c r="G1106" s="2"/>
      <c r="H1106" s="2"/>
      <c r="I1106" s="1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2.75" customHeight="1" x14ac:dyDescent="0.2">
      <c r="A1107" s="2"/>
      <c r="B1107" s="2"/>
      <c r="C1107" s="2"/>
      <c r="D1107" s="2"/>
      <c r="E1107" s="2"/>
      <c r="F1107" s="2"/>
      <c r="G1107" s="2"/>
      <c r="H1107" s="2"/>
      <c r="I1107" s="1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2.75" customHeight="1" x14ac:dyDescent="0.2">
      <c r="A1108" s="2"/>
      <c r="B1108" s="2"/>
      <c r="C1108" s="2"/>
      <c r="D1108" s="2"/>
      <c r="E1108" s="2"/>
      <c r="F1108" s="2"/>
      <c r="G1108" s="2"/>
      <c r="H1108" s="2"/>
      <c r="I1108" s="1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2.75" customHeight="1" x14ac:dyDescent="0.2">
      <c r="A1109" s="2"/>
      <c r="B1109" s="2"/>
      <c r="C1109" s="2"/>
      <c r="D1109" s="2"/>
      <c r="E1109" s="2"/>
      <c r="F1109" s="2"/>
      <c r="G1109" s="2"/>
      <c r="H1109" s="2"/>
      <c r="I1109" s="1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2.75" customHeight="1" x14ac:dyDescent="0.2">
      <c r="A1110" s="2"/>
      <c r="B1110" s="2"/>
      <c r="C1110" s="2"/>
      <c r="D1110" s="2"/>
      <c r="E1110" s="2"/>
      <c r="F1110" s="2"/>
      <c r="G1110" s="2"/>
      <c r="H1110" s="2"/>
      <c r="I1110" s="1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2.75" customHeight="1" x14ac:dyDescent="0.2">
      <c r="A1111" s="2"/>
      <c r="B1111" s="2"/>
      <c r="C1111" s="2"/>
      <c r="D1111" s="2"/>
      <c r="E1111" s="2"/>
      <c r="F1111" s="2"/>
      <c r="G1111" s="2"/>
      <c r="H1111" s="2"/>
      <c r="I1111" s="1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2.75" customHeight="1" x14ac:dyDescent="0.2">
      <c r="A1112" s="2"/>
      <c r="B1112" s="2"/>
      <c r="C1112" s="2"/>
      <c r="D1112" s="2"/>
      <c r="E1112" s="2"/>
      <c r="F1112" s="2"/>
      <c r="G1112" s="2"/>
      <c r="H1112" s="2"/>
      <c r="I1112" s="1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2.75" customHeight="1" x14ac:dyDescent="0.2">
      <c r="A1113" s="2"/>
      <c r="B1113" s="2"/>
      <c r="C1113" s="2"/>
      <c r="D1113" s="2"/>
      <c r="E1113" s="2"/>
      <c r="F1113" s="2"/>
      <c r="G1113" s="2"/>
      <c r="H1113" s="2"/>
      <c r="I1113" s="1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2.75" customHeight="1" x14ac:dyDescent="0.2">
      <c r="A1114" s="2"/>
      <c r="B1114" s="2"/>
      <c r="C1114" s="2"/>
      <c r="D1114" s="2"/>
      <c r="E1114" s="2"/>
      <c r="F1114" s="2"/>
      <c r="G1114" s="2"/>
      <c r="H1114" s="2"/>
      <c r="I1114" s="1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2.75" customHeight="1" x14ac:dyDescent="0.2">
      <c r="A1115" s="2"/>
      <c r="B1115" s="2"/>
      <c r="C1115" s="2"/>
      <c r="D1115" s="2"/>
      <c r="E1115" s="2"/>
      <c r="F1115" s="2"/>
      <c r="G1115" s="2"/>
      <c r="H1115" s="2"/>
      <c r="I1115" s="1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2.75" customHeight="1" x14ac:dyDescent="0.2">
      <c r="A1116" s="2"/>
      <c r="B1116" s="2"/>
      <c r="C1116" s="2"/>
      <c r="D1116" s="2"/>
      <c r="E1116" s="2"/>
      <c r="F1116" s="2"/>
      <c r="G1116" s="2"/>
      <c r="H1116" s="2"/>
      <c r="I1116" s="1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2.75" customHeight="1" x14ac:dyDescent="0.2">
      <c r="A1117" s="2"/>
      <c r="B1117" s="2"/>
      <c r="C1117" s="2"/>
      <c r="D1117" s="2"/>
      <c r="E1117" s="2"/>
      <c r="F1117" s="2"/>
      <c r="G1117" s="2"/>
      <c r="H1117" s="2"/>
      <c r="I1117" s="1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2.75" customHeight="1" x14ac:dyDescent="0.2">
      <c r="A1118" s="2"/>
      <c r="B1118" s="2"/>
      <c r="C1118" s="2"/>
      <c r="D1118" s="2"/>
      <c r="E1118" s="2"/>
      <c r="F1118" s="2"/>
      <c r="G1118" s="2"/>
      <c r="H1118" s="2"/>
      <c r="I1118" s="1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2.75" customHeight="1" x14ac:dyDescent="0.2">
      <c r="A1119" s="2"/>
      <c r="B1119" s="2"/>
      <c r="C1119" s="2"/>
      <c r="D1119" s="2"/>
      <c r="E1119" s="2"/>
      <c r="F1119" s="2"/>
      <c r="G1119" s="2"/>
      <c r="H1119" s="2"/>
      <c r="I1119" s="1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2.75" customHeight="1" x14ac:dyDescent="0.2">
      <c r="A1120" s="2"/>
      <c r="B1120" s="2"/>
      <c r="C1120" s="2"/>
      <c r="D1120" s="2"/>
      <c r="E1120" s="2"/>
      <c r="F1120" s="2"/>
      <c r="G1120" s="2"/>
      <c r="H1120" s="2"/>
      <c r="I1120" s="1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2.75" customHeight="1" x14ac:dyDescent="0.2">
      <c r="A1121" s="2"/>
      <c r="B1121" s="2"/>
      <c r="C1121" s="2"/>
      <c r="D1121" s="2"/>
      <c r="E1121" s="2"/>
      <c r="F1121" s="2"/>
      <c r="G1121" s="2"/>
      <c r="H1121" s="2"/>
      <c r="I1121" s="1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2.75" customHeight="1" x14ac:dyDescent="0.2">
      <c r="A1122" s="2"/>
      <c r="B1122" s="2"/>
      <c r="C1122" s="2"/>
      <c r="D1122" s="2"/>
      <c r="E1122" s="2"/>
      <c r="F1122" s="2"/>
      <c r="G1122" s="2"/>
      <c r="H1122" s="2"/>
      <c r="I1122" s="1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2.75" customHeight="1" x14ac:dyDescent="0.2">
      <c r="A1123" s="2"/>
      <c r="B1123" s="2"/>
      <c r="C1123" s="2"/>
      <c r="D1123" s="2"/>
      <c r="E1123" s="2"/>
      <c r="F1123" s="2"/>
      <c r="G1123" s="2"/>
      <c r="H1123" s="2"/>
      <c r="I1123" s="1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2.75" customHeight="1" x14ac:dyDescent="0.2">
      <c r="A1124" s="2"/>
      <c r="B1124" s="2"/>
      <c r="C1124" s="2"/>
      <c r="D1124" s="2"/>
      <c r="E1124" s="2"/>
      <c r="F1124" s="2"/>
      <c r="G1124" s="2"/>
      <c r="H1124" s="2"/>
      <c r="I1124" s="1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2.75" customHeight="1" x14ac:dyDescent="0.2">
      <c r="A1125" s="2"/>
      <c r="B1125" s="2"/>
      <c r="C1125" s="2"/>
      <c r="D1125" s="2"/>
      <c r="E1125" s="2"/>
      <c r="F1125" s="2"/>
      <c r="G1125" s="2"/>
      <c r="H1125" s="2"/>
      <c r="I1125" s="1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2.75" customHeight="1" x14ac:dyDescent="0.2">
      <c r="A1126" s="2"/>
      <c r="B1126" s="2"/>
      <c r="C1126" s="2"/>
      <c r="D1126" s="2"/>
      <c r="E1126" s="2"/>
      <c r="F1126" s="2"/>
      <c r="G1126" s="2"/>
      <c r="H1126" s="2"/>
      <c r="I1126" s="1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2.75" customHeight="1" x14ac:dyDescent="0.2">
      <c r="A1127" s="2"/>
      <c r="B1127" s="2"/>
      <c r="C1127" s="2"/>
      <c r="D1127" s="2"/>
      <c r="E1127" s="2"/>
      <c r="F1127" s="2"/>
      <c r="G1127" s="2"/>
      <c r="H1127" s="2"/>
      <c r="I1127" s="1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2.75" customHeight="1" x14ac:dyDescent="0.2">
      <c r="A1128" s="2"/>
      <c r="B1128" s="2"/>
      <c r="C1128" s="2"/>
      <c r="D1128" s="2"/>
      <c r="E1128" s="2"/>
      <c r="F1128" s="2"/>
      <c r="G1128" s="2"/>
      <c r="H1128" s="2"/>
      <c r="I1128" s="1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2.75" customHeight="1" x14ac:dyDescent="0.2">
      <c r="A1129" s="2"/>
      <c r="B1129" s="2"/>
      <c r="C1129" s="2"/>
      <c r="D1129" s="2"/>
      <c r="E1129" s="2"/>
      <c r="F1129" s="2"/>
      <c r="G1129" s="2"/>
      <c r="H1129" s="2"/>
      <c r="I1129" s="1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2.75" customHeight="1" x14ac:dyDescent="0.2">
      <c r="A1130" s="2"/>
      <c r="B1130" s="2"/>
      <c r="C1130" s="2"/>
      <c r="D1130" s="2"/>
      <c r="E1130" s="2"/>
      <c r="F1130" s="2"/>
      <c r="G1130" s="2"/>
      <c r="H1130" s="2"/>
      <c r="I1130" s="1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2.75" customHeight="1" x14ac:dyDescent="0.2">
      <c r="A1131" s="2"/>
      <c r="B1131" s="2"/>
      <c r="C1131" s="2"/>
      <c r="D1131" s="2"/>
      <c r="E1131" s="2"/>
      <c r="F1131" s="2"/>
      <c r="G1131" s="2"/>
      <c r="H1131" s="2"/>
      <c r="I1131" s="1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2.75" customHeight="1" x14ac:dyDescent="0.2">
      <c r="A1132" s="2"/>
      <c r="B1132" s="2"/>
      <c r="C1132" s="2"/>
      <c r="D1132" s="2"/>
      <c r="E1132" s="2"/>
      <c r="F1132" s="2"/>
      <c r="G1132" s="2"/>
      <c r="H1132" s="2"/>
      <c r="I1132" s="1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2.75" customHeight="1" x14ac:dyDescent="0.2">
      <c r="A1133" s="2"/>
      <c r="B1133" s="2"/>
      <c r="C1133" s="2"/>
      <c r="D1133" s="2"/>
      <c r="E1133" s="2"/>
      <c r="F1133" s="2"/>
      <c r="G1133" s="2"/>
      <c r="H1133" s="2"/>
      <c r="I1133" s="1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2.75" customHeight="1" x14ac:dyDescent="0.2">
      <c r="A1134" s="2"/>
      <c r="B1134" s="2"/>
      <c r="C1134" s="2"/>
      <c r="D1134" s="2"/>
      <c r="E1134" s="2"/>
      <c r="F1134" s="2"/>
      <c r="G1134" s="2"/>
      <c r="H1134" s="2"/>
      <c r="I1134" s="1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2.75" customHeight="1" x14ac:dyDescent="0.2">
      <c r="A1135" s="2"/>
      <c r="B1135" s="2"/>
      <c r="C1135" s="2"/>
      <c r="D1135" s="2"/>
      <c r="E1135" s="2"/>
      <c r="F1135" s="2"/>
      <c r="G1135" s="2"/>
      <c r="H1135" s="2"/>
      <c r="I1135" s="1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2.75" customHeight="1" x14ac:dyDescent="0.2">
      <c r="A1136" s="2"/>
      <c r="B1136" s="2"/>
      <c r="C1136" s="2"/>
      <c r="D1136" s="2"/>
      <c r="E1136" s="2"/>
      <c r="F1136" s="2"/>
      <c r="G1136" s="2"/>
      <c r="H1136" s="2"/>
      <c r="I1136" s="1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2.75" customHeight="1" x14ac:dyDescent="0.2">
      <c r="A1137" s="2"/>
      <c r="B1137" s="2"/>
      <c r="C1137" s="2"/>
      <c r="D1137" s="2"/>
      <c r="E1137" s="2"/>
      <c r="F1137" s="2"/>
      <c r="G1137" s="2"/>
      <c r="H1137" s="2"/>
      <c r="I1137" s="1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2.75" customHeight="1" x14ac:dyDescent="0.2">
      <c r="A1138" s="2"/>
      <c r="B1138" s="2"/>
      <c r="C1138" s="2"/>
      <c r="D1138" s="2"/>
      <c r="E1138" s="2"/>
      <c r="F1138" s="2"/>
      <c r="G1138" s="2"/>
      <c r="H1138" s="2"/>
      <c r="I1138" s="1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2.75" customHeight="1" x14ac:dyDescent="0.2">
      <c r="A1139" s="2"/>
      <c r="B1139" s="2"/>
      <c r="C1139" s="2"/>
      <c r="D1139" s="2"/>
      <c r="E1139" s="2"/>
      <c r="F1139" s="2"/>
      <c r="G1139" s="2"/>
      <c r="H1139" s="2"/>
      <c r="I1139" s="1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2.75" customHeight="1" x14ac:dyDescent="0.2">
      <c r="A1140" s="2"/>
      <c r="B1140" s="2"/>
      <c r="C1140" s="2"/>
      <c r="D1140" s="2"/>
      <c r="E1140" s="2"/>
      <c r="F1140" s="2"/>
      <c r="G1140" s="2"/>
      <c r="H1140" s="2"/>
      <c r="I1140" s="1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2.75" customHeight="1" x14ac:dyDescent="0.2">
      <c r="A1141" s="2"/>
      <c r="B1141" s="2"/>
      <c r="C1141" s="2"/>
      <c r="D1141" s="2"/>
      <c r="E1141" s="2"/>
      <c r="F1141" s="2"/>
      <c r="G1141" s="2"/>
      <c r="H1141" s="2"/>
      <c r="I1141" s="1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2.75" customHeight="1" x14ac:dyDescent="0.2">
      <c r="A1142" s="2"/>
      <c r="B1142" s="2"/>
      <c r="C1142" s="2"/>
      <c r="D1142" s="2"/>
      <c r="E1142" s="2"/>
      <c r="F1142" s="2"/>
      <c r="G1142" s="2"/>
      <c r="H1142" s="2"/>
      <c r="I1142" s="1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2.75" customHeight="1" x14ac:dyDescent="0.2">
      <c r="A1143" s="2"/>
      <c r="B1143" s="2"/>
      <c r="C1143" s="2"/>
      <c r="D1143" s="2"/>
      <c r="E1143" s="2"/>
      <c r="F1143" s="2"/>
      <c r="G1143" s="2"/>
      <c r="H1143" s="2"/>
      <c r="I1143" s="1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2.75" customHeight="1" x14ac:dyDescent="0.2">
      <c r="A1144" s="2"/>
      <c r="B1144" s="2"/>
      <c r="C1144" s="2"/>
      <c r="D1144" s="2"/>
      <c r="E1144" s="2"/>
      <c r="F1144" s="2"/>
      <c r="G1144" s="2"/>
      <c r="H1144" s="2"/>
      <c r="I1144" s="1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2.75" customHeight="1" x14ac:dyDescent="0.2">
      <c r="A1145" s="2"/>
      <c r="B1145" s="2"/>
      <c r="C1145" s="2"/>
      <c r="D1145" s="2"/>
      <c r="E1145" s="2"/>
      <c r="F1145" s="2"/>
      <c r="G1145" s="2"/>
      <c r="H1145" s="2"/>
      <c r="I1145" s="1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2.75" customHeight="1" x14ac:dyDescent="0.2">
      <c r="A1146" s="2"/>
      <c r="B1146" s="2"/>
      <c r="C1146" s="2"/>
      <c r="D1146" s="2"/>
      <c r="E1146" s="2"/>
      <c r="F1146" s="2"/>
      <c r="G1146" s="2"/>
      <c r="H1146" s="2"/>
      <c r="I1146" s="1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2.75" customHeight="1" x14ac:dyDescent="0.2">
      <c r="A1147" s="2"/>
      <c r="B1147" s="2"/>
      <c r="C1147" s="2"/>
      <c r="D1147" s="2"/>
      <c r="E1147" s="2"/>
      <c r="F1147" s="2"/>
      <c r="G1147" s="2"/>
      <c r="H1147" s="2"/>
      <c r="I1147" s="1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2.75" customHeight="1" x14ac:dyDescent="0.2">
      <c r="A1148" s="2"/>
      <c r="B1148" s="2"/>
      <c r="C1148" s="2"/>
      <c r="D1148" s="2"/>
      <c r="E1148" s="2"/>
      <c r="F1148" s="2"/>
      <c r="G1148" s="2"/>
      <c r="H1148" s="2"/>
      <c r="I1148" s="1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2.75" customHeight="1" x14ac:dyDescent="0.2">
      <c r="A1149" s="2"/>
      <c r="B1149" s="2"/>
      <c r="C1149" s="2"/>
      <c r="D1149" s="2"/>
      <c r="E1149" s="2"/>
      <c r="F1149" s="2"/>
      <c r="G1149" s="2"/>
      <c r="H1149" s="2"/>
      <c r="I1149" s="1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2.75" customHeight="1" x14ac:dyDescent="0.2">
      <c r="A1150" s="2"/>
      <c r="B1150" s="2"/>
      <c r="C1150" s="2"/>
      <c r="D1150" s="2"/>
      <c r="E1150" s="2"/>
      <c r="F1150" s="2"/>
      <c r="G1150" s="2"/>
      <c r="H1150" s="2"/>
      <c r="I1150" s="1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2.75" customHeight="1" x14ac:dyDescent="0.2">
      <c r="A1151" s="2"/>
      <c r="B1151" s="2"/>
      <c r="C1151" s="2"/>
      <c r="D1151" s="2"/>
      <c r="E1151" s="2"/>
      <c r="F1151" s="2"/>
      <c r="G1151" s="2"/>
      <c r="H1151" s="2"/>
      <c r="I1151" s="1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2.75" customHeight="1" x14ac:dyDescent="0.2">
      <c r="A1152" s="2"/>
      <c r="B1152" s="2"/>
      <c r="C1152" s="2"/>
      <c r="D1152" s="2"/>
      <c r="E1152" s="2"/>
      <c r="F1152" s="2"/>
      <c r="G1152" s="2"/>
      <c r="H1152" s="2"/>
      <c r="I1152" s="1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12.75" customHeight="1" x14ac:dyDescent="0.2">
      <c r="A1153" s="2"/>
      <c r="B1153" s="2"/>
      <c r="C1153" s="2"/>
      <c r="D1153" s="2"/>
      <c r="E1153" s="2"/>
      <c r="F1153" s="2"/>
      <c r="G1153" s="2"/>
      <c r="H1153" s="2"/>
      <c r="I1153" s="1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12.75" customHeight="1" x14ac:dyDescent="0.2">
      <c r="A1154" s="2"/>
      <c r="B1154" s="2"/>
      <c r="C1154" s="2"/>
      <c r="D1154" s="2"/>
      <c r="E1154" s="2"/>
      <c r="F1154" s="2"/>
      <c r="G1154" s="2"/>
      <c r="H1154" s="2"/>
      <c r="I1154" s="1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12.75" customHeight="1" x14ac:dyDescent="0.2">
      <c r="A1155" s="2"/>
      <c r="B1155" s="2"/>
      <c r="C1155" s="2"/>
      <c r="D1155" s="2"/>
      <c r="E1155" s="2"/>
      <c r="F1155" s="2"/>
      <c r="G1155" s="2"/>
      <c r="H1155" s="2"/>
      <c r="I1155" s="1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12.75" customHeight="1" x14ac:dyDescent="0.2">
      <c r="A1156" s="2"/>
      <c r="B1156" s="2"/>
      <c r="C1156" s="2"/>
      <c r="D1156" s="2"/>
      <c r="E1156" s="2"/>
      <c r="F1156" s="2"/>
      <c r="G1156" s="2"/>
      <c r="H1156" s="2"/>
      <c r="I1156" s="1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12.75" customHeight="1" x14ac:dyDescent="0.2">
      <c r="A1157" s="2"/>
      <c r="B1157" s="2"/>
      <c r="C1157" s="2"/>
      <c r="D1157" s="2"/>
      <c r="E1157" s="2"/>
      <c r="F1157" s="2"/>
      <c r="G1157" s="2"/>
      <c r="H1157" s="2"/>
      <c r="I1157" s="1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2.75" customHeight="1" x14ac:dyDescent="0.2">
      <c r="A1158" s="2"/>
      <c r="B1158" s="2"/>
      <c r="C1158" s="2"/>
      <c r="D1158" s="2"/>
      <c r="E1158" s="2"/>
      <c r="F1158" s="2"/>
      <c r="G1158" s="2"/>
      <c r="H1158" s="2"/>
      <c r="I1158" s="1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2.75" customHeight="1" x14ac:dyDescent="0.2">
      <c r="A1159" s="2"/>
      <c r="B1159" s="2"/>
      <c r="C1159" s="2"/>
      <c r="D1159" s="2"/>
      <c r="E1159" s="2"/>
      <c r="F1159" s="2"/>
      <c r="G1159" s="2"/>
      <c r="H1159" s="2"/>
      <c r="I1159" s="1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2.75" customHeight="1" x14ac:dyDescent="0.2">
      <c r="A1160" s="2"/>
      <c r="B1160" s="2"/>
      <c r="C1160" s="2"/>
      <c r="D1160" s="2"/>
      <c r="E1160" s="2"/>
      <c r="F1160" s="2"/>
      <c r="G1160" s="2"/>
      <c r="H1160" s="2"/>
      <c r="I1160" s="1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2.75" customHeight="1" x14ac:dyDescent="0.2">
      <c r="A1161" s="2"/>
      <c r="B1161" s="2"/>
      <c r="C1161" s="2"/>
      <c r="D1161" s="2"/>
      <c r="E1161" s="2"/>
      <c r="F1161" s="2"/>
      <c r="G1161" s="2"/>
      <c r="H1161" s="2"/>
      <c r="I1161" s="1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2.75" customHeight="1" x14ac:dyDescent="0.2">
      <c r="A1162" s="2"/>
      <c r="B1162" s="2"/>
      <c r="C1162" s="2"/>
      <c r="D1162" s="2"/>
      <c r="E1162" s="2"/>
      <c r="F1162" s="2"/>
      <c r="G1162" s="2"/>
      <c r="H1162" s="2"/>
      <c r="I1162" s="1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2.75" customHeight="1" x14ac:dyDescent="0.2">
      <c r="A1163" s="2"/>
      <c r="B1163" s="2"/>
      <c r="C1163" s="2"/>
      <c r="D1163" s="2"/>
      <c r="E1163" s="2"/>
      <c r="F1163" s="2"/>
      <c r="G1163" s="2"/>
      <c r="H1163" s="2"/>
      <c r="I1163" s="1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2.75" customHeight="1" x14ac:dyDescent="0.2">
      <c r="A1164" s="2"/>
      <c r="B1164" s="2"/>
      <c r="C1164" s="2"/>
      <c r="D1164" s="2"/>
      <c r="E1164" s="2"/>
      <c r="F1164" s="2"/>
      <c r="G1164" s="2"/>
      <c r="H1164" s="2"/>
      <c r="I1164" s="1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12.75" customHeight="1" x14ac:dyDescent="0.2">
      <c r="A1165" s="2"/>
      <c r="B1165" s="2"/>
      <c r="C1165" s="2"/>
      <c r="D1165" s="2"/>
      <c r="E1165" s="2"/>
      <c r="F1165" s="2"/>
      <c r="G1165" s="2"/>
      <c r="H1165" s="2"/>
      <c r="I1165" s="1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12.75" customHeight="1" x14ac:dyDescent="0.2">
      <c r="A1166" s="2"/>
      <c r="B1166" s="2"/>
      <c r="C1166" s="2"/>
      <c r="D1166" s="2"/>
      <c r="E1166" s="2"/>
      <c r="F1166" s="2"/>
      <c r="G1166" s="2"/>
      <c r="H1166" s="2"/>
      <c r="I1166" s="1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12.75" customHeight="1" x14ac:dyDescent="0.2">
      <c r="A1167" s="2"/>
      <c r="B1167" s="2"/>
      <c r="C1167" s="2"/>
      <c r="D1167" s="2"/>
      <c r="E1167" s="2"/>
      <c r="F1167" s="2"/>
      <c r="G1167" s="2"/>
      <c r="H1167" s="2"/>
      <c r="I1167" s="1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12.75" customHeight="1" x14ac:dyDescent="0.2">
      <c r="A1168" s="2"/>
      <c r="B1168" s="2"/>
      <c r="C1168" s="2"/>
      <c r="D1168" s="2"/>
      <c r="E1168" s="2"/>
      <c r="F1168" s="2"/>
      <c r="G1168" s="2"/>
      <c r="H1168" s="2"/>
      <c r="I1168" s="1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12.75" customHeight="1" x14ac:dyDescent="0.2">
      <c r="A1169" s="2"/>
      <c r="B1169" s="2"/>
      <c r="C1169" s="2"/>
      <c r="D1169" s="2"/>
      <c r="E1169" s="2"/>
      <c r="F1169" s="2"/>
      <c r="G1169" s="2"/>
      <c r="H1169" s="2"/>
      <c r="I1169" s="1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12.75" customHeight="1" x14ac:dyDescent="0.2">
      <c r="A1170" s="2"/>
      <c r="B1170" s="2"/>
      <c r="C1170" s="2"/>
      <c r="D1170" s="2"/>
      <c r="E1170" s="2"/>
      <c r="F1170" s="2"/>
      <c r="G1170" s="2"/>
      <c r="H1170" s="2"/>
      <c r="I1170" s="1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2.75" customHeight="1" x14ac:dyDescent="0.2">
      <c r="A1171" s="2"/>
      <c r="B1171" s="2"/>
      <c r="C1171" s="2"/>
      <c r="D1171" s="2"/>
      <c r="E1171" s="2"/>
      <c r="F1171" s="2"/>
      <c r="G1171" s="2"/>
      <c r="H1171" s="2"/>
      <c r="I1171" s="1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12.75" customHeight="1" x14ac:dyDescent="0.2">
      <c r="A1172" s="2"/>
      <c r="B1172" s="2"/>
      <c r="C1172" s="2"/>
      <c r="D1172" s="2"/>
      <c r="E1172" s="2"/>
      <c r="F1172" s="2"/>
      <c r="G1172" s="2"/>
      <c r="H1172" s="2"/>
      <c r="I1172" s="1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12.75" customHeight="1" x14ac:dyDescent="0.2">
      <c r="A1173" s="2"/>
      <c r="B1173" s="2"/>
      <c r="C1173" s="2"/>
      <c r="D1173" s="2"/>
      <c r="E1173" s="2"/>
      <c r="F1173" s="2"/>
      <c r="G1173" s="2"/>
      <c r="H1173" s="2"/>
      <c r="I1173" s="1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12.75" customHeight="1" x14ac:dyDescent="0.2">
      <c r="A1174" s="2"/>
      <c r="B1174" s="2"/>
      <c r="C1174" s="2"/>
      <c r="D1174" s="2"/>
      <c r="E1174" s="2"/>
      <c r="F1174" s="2"/>
      <c r="G1174" s="2"/>
      <c r="H1174" s="2"/>
      <c r="I1174" s="1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2.75" customHeight="1" x14ac:dyDescent="0.2">
      <c r="A1175" s="2"/>
      <c r="B1175" s="2"/>
      <c r="C1175" s="2"/>
      <c r="D1175" s="2"/>
      <c r="E1175" s="2"/>
      <c r="F1175" s="2"/>
      <c r="G1175" s="2"/>
      <c r="H1175" s="2"/>
      <c r="I1175" s="1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2.75" customHeight="1" x14ac:dyDescent="0.2">
      <c r="A1176" s="2"/>
      <c r="B1176" s="2"/>
      <c r="C1176" s="2"/>
      <c r="D1176" s="2"/>
      <c r="E1176" s="2"/>
      <c r="F1176" s="2"/>
      <c r="G1176" s="2"/>
      <c r="H1176" s="2"/>
      <c r="I1176" s="1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12.75" customHeight="1" x14ac:dyDescent="0.2">
      <c r="A1177" s="2"/>
      <c r="B1177" s="2"/>
      <c r="C1177" s="2"/>
      <c r="D1177" s="2"/>
      <c r="E1177" s="2"/>
      <c r="F1177" s="2"/>
      <c r="G1177" s="2"/>
      <c r="H1177" s="2"/>
      <c r="I1177" s="1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2.75" customHeight="1" x14ac:dyDescent="0.2">
      <c r="A1178" s="2"/>
      <c r="B1178" s="2"/>
      <c r="C1178" s="2"/>
      <c r="D1178" s="2"/>
      <c r="E1178" s="2"/>
      <c r="F1178" s="2"/>
      <c r="G1178" s="2"/>
      <c r="H1178" s="2"/>
      <c r="I1178" s="1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12.75" customHeight="1" x14ac:dyDescent="0.2">
      <c r="A1179" s="2"/>
      <c r="B1179" s="2"/>
      <c r="C1179" s="2"/>
      <c r="D1179" s="2"/>
      <c r="E1179" s="2"/>
      <c r="F1179" s="2"/>
      <c r="G1179" s="2"/>
      <c r="H1179" s="2"/>
      <c r="I1179" s="1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</sheetData>
  <mergeCells count="1">
    <mergeCell ref="A2:AG2"/>
  </mergeCells>
  <pageMargins left="0.25" right="0.25" top="0.75" bottom="0.75" header="0.3" footer="0.3"/>
  <pageSetup paperSize="9"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DA62-DB2C-41BF-8C79-E49130DA965F}">
  <dimension ref="A1:BT265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5.5703125" style="352" customWidth="1"/>
    <col min="2" max="2" width="12.5703125" style="352" customWidth="1"/>
    <col min="3" max="3" width="13.85546875" style="352" customWidth="1"/>
    <col min="4" max="4" width="11.5703125" style="352" customWidth="1"/>
    <col min="5" max="5" width="11.85546875" style="352" customWidth="1"/>
    <col min="6" max="6" width="7.42578125" style="352" customWidth="1"/>
    <col min="7" max="7" width="9.5703125" style="352" customWidth="1"/>
    <col min="8" max="8" width="10.85546875" style="352" customWidth="1"/>
    <col min="9" max="9" width="11.140625" style="352" customWidth="1"/>
    <col min="10" max="10" width="11.42578125" style="352" customWidth="1"/>
    <col min="11" max="11" width="11.7109375" style="352" customWidth="1"/>
    <col min="12" max="12" width="9.85546875" style="352" customWidth="1"/>
    <col min="13" max="13" width="11.140625" style="352" customWidth="1"/>
    <col min="14" max="15" width="11.85546875" style="352" customWidth="1"/>
    <col min="16" max="16" width="10.7109375" style="352" customWidth="1"/>
    <col min="17" max="17" width="9.7109375" style="352" customWidth="1"/>
    <col min="18" max="18" width="10.85546875" style="352" customWidth="1"/>
    <col min="19" max="19" width="11.85546875" style="352" bestFit="1" customWidth="1"/>
    <col min="20" max="20" width="11.140625" style="352" customWidth="1"/>
    <col min="21" max="21" width="11" style="352" customWidth="1"/>
    <col min="22" max="22" width="9.42578125" style="352" customWidth="1"/>
    <col min="23" max="23" width="9.5703125" style="352" customWidth="1"/>
    <col min="24" max="24" width="11.140625" style="352" customWidth="1"/>
    <col min="25" max="25" width="9.5703125" style="352" customWidth="1"/>
    <col min="26" max="26" width="14" style="352" customWidth="1"/>
    <col min="27" max="27" width="11.28515625" style="352" customWidth="1"/>
    <col min="28" max="29" width="14.140625" style="352" customWidth="1"/>
    <col min="30" max="30" width="12.5703125" style="352" customWidth="1"/>
    <col min="31" max="31" width="11" style="352" customWidth="1"/>
    <col min="32" max="32" width="9.7109375" style="352" customWidth="1"/>
    <col min="33" max="33" width="14" style="352" customWidth="1"/>
    <col min="34" max="34" width="13.28515625" style="352" customWidth="1"/>
    <col min="35" max="35" width="11.85546875" style="352" customWidth="1"/>
    <col min="36" max="36" width="13.5703125" style="352" customWidth="1"/>
    <col min="37" max="37" width="13.140625" style="352" customWidth="1"/>
    <col min="38" max="38" width="12.5703125" style="352" customWidth="1"/>
    <col min="39" max="39" width="11.140625" style="352" customWidth="1"/>
    <col min="40" max="40" width="11.85546875" style="352" customWidth="1"/>
    <col min="41" max="41" width="11.7109375" style="352" customWidth="1"/>
    <col min="42" max="42" width="11.5703125" style="352" customWidth="1"/>
    <col min="43" max="44" width="10.140625" style="352" customWidth="1"/>
    <col min="45" max="46" width="10.7109375" style="352" customWidth="1"/>
    <col min="47" max="47" width="13.140625" style="352" bestFit="1" customWidth="1"/>
    <col min="48" max="48" width="10.140625" style="352" customWidth="1"/>
    <col min="49" max="49" width="11.42578125" style="352" customWidth="1"/>
    <col min="50" max="51" width="7.140625" style="352" customWidth="1"/>
    <col min="52" max="52" width="11.5703125" style="352" customWidth="1"/>
    <col min="53" max="54" width="13.7109375" style="352" customWidth="1"/>
    <col min="55" max="55" width="8" style="352" customWidth="1"/>
    <col min="56" max="56" width="7.28515625" style="352" customWidth="1"/>
    <col min="57" max="57" width="10.7109375" style="352" customWidth="1"/>
    <col min="58" max="58" width="12.7109375" style="352" customWidth="1"/>
    <col min="59" max="59" width="13.28515625" style="352" customWidth="1"/>
    <col min="60" max="60" width="7.7109375" style="352" customWidth="1"/>
    <col min="61" max="61" width="17.85546875" style="352" customWidth="1"/>
    <col min="62" max="62" width="7.5703125" style="352" customWidth="1"/>
    <col min="63" max="63" width="11.42578125" style="352" customWidth="1"/>
    <col min="64" max="64" width="13.5703125" style="352" customWidth="1"/>
    <col min="65" max="72" width="11.42578125" style="352" customWidth="1"/>
    <col min="73" max="73" width="4.7109375" style="352" customWidth="1"/>
    <col min="74" max="16384" width="11.42578125" style="352"/>
  </cols>
  <sheetData>
    <row r="1" spans="1:72" s="329" customFormat="1" ht="10.7" customHeight="1" x14ac:dyDescent="0.15"/>
    <row r="2" spans="1:72" s="329" customFormat="1" ht="45.75" customHeight="1" x14ac:dyDescent="0.15">
      <c r="A2" s="330" t="s">
        <v>499</v>
      </c>
      <c r="B2" s="330" t="s">
        <v>821</v>
      </c>
      <c r="C2" s="330" t="s">
        <v>500</v>
      </c>
      <c r="D2" s="330" t="s">
        <v>501</v>
      </c>
      <c r="E2" s="330" t="s">
        <v>502</v>
      </c>
      <c r="F2" s="330" t="s">
        <v>503</v>
      </c>
      <c r="G2" s="330" t="s">
        <v>504</v>
      </c>
      <c r="H2" s="330" t="s">
        <v>505</v>
      </c>
      <c r="I2" s="330" t="s">
        <v>506</v>
      </c>
      <c r="J2" s="330" t="s">
        <v>507</v>
      </c>
      <c r="K2" s="330" t="s">
        <v>508</v>
      </c>
      <c r="L2" s="331" t="s">
        <v>509</v>
      </c>
      <c r="M2" s="330" t="s">
        <v>510</v>
      </c>
      <c r="N2" s="330" t="s">
        <v>511</v>
      </c>
      <c r="O2" s="330" t="s">
        <v>512</v>
      </c>
      <c r="P2" s="330" t="s">
        <v>513</v>
      </c>
      <c r="Q2" s="330" t="s">
        <v>514</v>
      </c>
      <c r="R2" s="330" t="s">
        <v>515</v>
      </c>
      <c r="S2" s="330" t="s">
        <v>516</v>
      </c>
      <c r="T2" s="330" t="s">
        <v>517</v>
      </c>
      <c r="U2" s="330" t="s">
        <v>518</v>
      </c>
      <c r="V2" s="330" t="s">
        <v>519</v>
      </c>
      <c r="W2" s="330" t="s">
        <v>520</v>
      </c>
      <c r="X2" s="330" t="s">
        <v>521</v>
      </c>
      <c r="Y2" s="330" t="s">
        <v>522</v>
      </c>
      <c r="Z2" s="330" t="s">
        <v>523</v>
      </c>
      <c r="AA2" s="330" t="s">
        <v>524</v>
      </c>
      <c r="AB2" s="330" t="s">
        <v>525</v>
      </c>
      <c r="AC2" s="330" t="s">
        <v>526</v>
      </c>
      <c r="AD2" s="330" t="s">
        <v>527</v>
      </c>
      <c r="AE2" s="330" t="s">
        <v>528</v>
      </c>
      <c r="AF2" s="330" t="s">
        <v>529</v>
      </c>
      <c r="AG2" s="330" t="s">
        <v>530</v>
      </c>
      <c r="AH2" s="330" t="s">
        <v>531</v>
      </c>
      <c r="AI2" s="330" t="s">
        <v>532</v>
      </c>
      <c r="AJ2" s="330" t="s">
        <v>533</v>
      </c>
      <c r="AK2" s="330" t="s">
        <v>534</v>
      </c>
      <c r="AL2" s="330" t="s">
        <v>535</v>
      </c>
      <c r="AM2" s="330" t="s">
        <v>536</v>
      </c>
      <c r="AN2" s="330" t="s">
        <v>537</v>
      </c>
      <c r="AO2" s="330" t="s">
        <v>538</v>
      </c>
      <c r="AP2" s="330" t="s">
        <v>539</v>
      </c>
      <c r="AQ2" s="330" t="s">
        <v>540</v>
      </c>
      <c r="AR2" s="330" t="s">
        <v>541</v>
      </c>
      <c r="AS2" s="360" t="s">
        <v>542</v>
      </c>
      <c r="AT2" s="360" t="s">
        <v>543</v>
      </c>
      <c r="AU2" s="330" t="s">
        <v>544</v>
      </c>
      <c r="AV2" s="330" t="s">
        <v>545</v>
      </c>
      <c r="AW2" s="330" t="s">
        <v>546</v>
      </c>
      <c r="AX2" s="330" t="s">
        <v>547</v>
      </c>
      <c r="AY2" s="330" t="s">
        <v>548</v>
      </c>
      <c r="AZ2" s="330" t="s">
        <v>549</v>
      </c>
      <c r="BA2" s="330" t="s">
        <v>550</v>
      </c>
      <c r="BB2" s="330" t="s">
        <v>551</v>
      </c>
      <c r="BC2" s="330" t="s">
        <v>552</v>
      </c>
      <c r="BD2" s="330" t="s">
        <v>553</v>
      </c>
      <c r="BE2" s="330" t="s">
        <v>554</v>
      </c>
      <c r="BF2" s="330" t="s">
        <v>555</v>
      </c>
      <c r="BG2" s="330" t="s">
        <v>556</v>
      </c>
      <c r="BH2" s="330" t="s">
        <v>557</v>
      </c>
      <c r="BI2" s="330" t="s">
        <v>558</v>
      </c>
      <c r="BJ2" s="330" t="s">
        <v>559</v>
      </c>
      <c r="BK2" s="330" t="s">
        <v>560</v>
      </c>
      <c r="BL2" s="330" t="s">
        <v>561</v>
      </c>
      <c r="BM2" s="330" t="s">
        <v>562</v>
      </c>
      <c r="BN2" s="330" t="s">
        <v>563</v>
      </c>
      <c r="BO2" s="330" t="s">
        <v>564</v>
      </c>
      <c r="BP2" s="330" t="s">
        <v>565</v>
      </c>
      <c r="BQ2" s="330" t="s">
        <v>566</v>
      </c>
      <c r="BR2" s="331" t="s">
        <v>567</v>
      </c>
      <c r="BS2" s="330" t="s">
        <v>568</v>
      </c>
      <c r="BT2" s="330" t="s">
        <v>569</v>
      </c>
    </row>
    <row r="3" spans="1:72" s="329" customFormat="1" ht="18.2" customHeight="1" x14ac:dyDescent="0.15">
      <c r="A3" s="332">
        <v>1</v>
      </c>
      <c r="B3" s="333" t="s">
        <v>814</v>
      </c>
      <c r="C3" s="333" t="s">
        <v>570</v>
      </c>
      <c r="D3" s="334">
        <v>45231</v>
      </c>
      <c r="E3" s="335" t="s">
        <v>573</v>
      </c>
      <c r="F3" s="336">
        <v>1</v>
      </c>
      <c r="G3" s="336">
        <v>0</v>
      </c>
      <c r="H3" s="337">
        <v>45892.85</v>
      </c>
      <c r="I3" s="337">
        <v>320.11</v>
      </c>
      <c r="J3" s="337">
        <v>0</v>
      </c>
      <c r="K3" s="337">
        <v>46212.959999999999</v>
      </c>
      <c r="L3" s="337">
        <v>322.91000000000003</v>
      </c>
      <c r="M3" s="337">
        <v>0</v>
      </c>
      <c r="N3" s="337">
        <v>0</v>
      </c>
      <c r="O3" s="337">
        <v>0</v>
      </c>
      <c r="P3" s="337">
        <v>0</v>
      </c>
      <c r="Q3" s="337">
        <v>0</v>
      </c>
      <c r="R3" s="337">
        <v>0</v>
      </c>
      <c r="S3" s="337">
        <v>46212.959999999999</v>
      </c>
      <c r="T3" s="337">
        <v>404.36</v>
      </c>
      <c r="U3" s="337">
        <v>401.56</v>
      </c>
      <c r="V3" s="337">
        <v>0</v>
      </c>
      <c r="W3" s="337">
        <v>0</v>
      </c>
      <c r="X3" s="337">
        <v>0</v>
      </c>
      <c r="Y3" s="337">
        <v>0</v>
      </c>
      <c r="Z3" s="337">
        <v>0</v>
      </c>
      <c r="AA3" s="337">
        <v>805.92</v>
      </c>
      <c r="AB3" s="337">
        <v>0</v>
      </c>
      <c r="AC3" s="337">
        <v>0</v>
      </c>
      <c r="AD3" s="337">
        <v>0</v>
      </c>
      <c r="AE3" s="337">
        <v>0</v>
      </c>
      <c r="AF3" s="337">
        <v>0</v>
      </c>
      <c r="AG3" s="337">
        <v>0</v>
      </c>
      <c r="AH3" s="337">
        <v>0</v>
      </c>
      <c r="AI3" s="337">
        <v>0</v>
      </c>
      <c r="AJ3" s="337">
        <v>0</v>
      </c>
      <c r="AK3" s="337">
        <v>0</v>
      </c>
      <c r="AL3" s="337">
        <v>0</v>
      </c>
      <c r="AM3" s="337">
        <v>0</v>
      </c>
      <c r="AN3" s="337">
        <v>0</v>
      </c>
      <c r="AO3" s="337">
        <v>0</v>
      </c>
      <c r="AP3" s="337">
        <v>0</v>
      </c>
      <c r="AQ3" s="337">
        <v>0</v>
      </c>
      <c r="AR3" s="337">
        <v>0</v>
      </c>
      <c r="AS3" s="337">
        <v>0</v>
      </c>
      <c r="AT3" s="337">
        <v>0</v>
      </c>
      <c r="AU3" s="337">
        <f t="shared" ref="AU3:AU66" si="0">SUM(AB3:AR3,W3:Y3,O3:R3)-J3-AS3-AT3</f>
        <v>0</v>
      </c>
      <c r="AV3" s="337">
        <v>643.02</v>
      </c>
      <c r="AW3" s="337">
        <v>805.92</v>
      </c>
      <c r="AX3" s="338">
        <v>94</v>
      </c>
      <c r="AY3" s="338">
        <v>360</v>
      </c>
      <c r="AZ3" s="337">
        <v>263253.06</v>
      </c>
      <c r="BA3" s="337">
        <v>79200</v>
      </c>
      <c r="BB3" s="339">
        <v>90</v>
      </c>
      <c r="BC3" s="339">
        <v>52.514727272727299</v>
      </c>
      <c r="BD3" s="339">
        <v>10.5</v>
      </c>
      <c r="BE3" s="339"/>
      <c r="BF3" s="335" t="s">
        <v>571</v>
      </c>
      <c r="BG3" s="332"/>
      <c r="BH3" s="335" t="s">
        <v>574</v>
      </c>
      <c r="BI3" s="335" t="s">
        <v>575</v>
      </c>
      <c r="BJ3" s="335" t="s">
        <v>576</v>
      </c>
      <c r="BK3" s="335" t="s">
        <v>621</v>
      </c>
      <c r="BL3" s="333" t="s">
        <v>35</v>
      </c>
      <c r="BM3" s="339">
        <v>365246.57864687999</v>
      </c>
      <c r="BN3" s="333" t="s">
        <v>498</v>
      </c>
      <c r="BO3" s="339"/>
      <c r="BP3" s="340">
        <v>37097</v>
      </c>
      <c r="BQ3" s="340">
        <v>48054</v>
      </c>
      <c r="BR3" s="339">
        <v>498.29</v>
      </c>
      <c r="BS3" s="339">
        <v>132</v>
      </c>
      <c r="BT3" s="339">
        <v>45.51</v>
      </c>
    </row>
    <row r="4" spans="1:72" s="329" customFormat="1" ht="18.2" customHeight="1" x14ac:dyDescent="0.15">
      <c r="A4" s="341">
        <v>2</v>
      </c>
      <c r="B4" s="342" t="s">
        <v>814</v>
      </c>
      <c r="C4" s="342" t="s">
        <v>570</v>
      </c>
      <c r="D4" s="343">
        <v>45231</v>
      </c>
      <c r="E4" s="344" t="s">
        <v>359</v>
      </c>
      <c r="F4" s="345">
        <v>166</v>
      </c>
      <c r="G4" s="345">
        <v>165</v>
      </c>
      <c r="H4" s="346">
        <v>42192.45</v>
      </c>
      <c r="I4" s="346">
        <v>49800.9</v>
      </c>
      <c r="J4" s="346">
        <v>0</v>
      </c>
      <c r="K4" s="346">
        <v>91993.35</v>
      </c>
      <c r="L4" s="346">
        <v>548.16999999999996</v>
      </c>
      <c r="M4" s="346">
        <v>0</v>
      </c>
      <c r="N4" s="346">
        <v>0</v>
      </c>
      <c r="O4" s="346">
        <v>0</v>
      </c>
      <c r="P4" s="346">
        <v>0</v>
      </c>
      <c r="Q4" s="346">
        <v>0</v>
      </c>
      <c r="R4" s="346">
        <v>0</v>
      </c>
      <c r="S4" s="346">
        <v>91993.35</v>
      </c>
      <c r="T4" s="346">
        <v>98213</v>
      </c>
      <c r="U4" s="346">
        <v>343.48</v>
      </c>
      <c r="V4" s="346">
        <v>0</v>
      </c>
      <c r="W4" s="346">
        <v>0</v>
      </c>
      <c r="X4" s="346">
        <v>0</v>
      </c>
      <c r="Y4" s="346">
        <v>0</v>
      </c>
      <c r="Z4" s="346">
        <v>0</v>
      </c>
      <c r="AA4" s="346">
        <v>98556.479999999996</v>
      </c>
      <c r="AB4" s="346">
        <v>0</v>
      </c>
      <c r="AC4" s="346">
        <v>0</v>
      </c>
      <c r="AD4" s="346">
        <v>0</v>
      </c>
      <c r="AE4" s="346">
        <v>0</v>
      </c>
      <c r="AF4" s="346">
        <v>0</v>
      </c>
      <c r="AG4" s="346">
        <v>0</v>
      </c>
      <c r="AH4" s="346">
        <v>0</v>
      </c>
      <c r="AI4" s="346">
        <v>0</v>
      </c>
      <c r="AJ4" s="346">
        <v>0</v>
      </c>
      <c r="AK4" s="346">
        <v>0</v>
      </c>
      <c r="AL4" s="346">
        <v>0</v>
      </c>
      <c r="AM4" s="346">
        <v>0</v>
      </c>
      <c r="AN4" s="346">
        <v>0</v>
      </c>
      <c r="AO4" s="346">
        <v>0</v>
      </c>
      <c r="AP4" s="346">
        <v>0</v>
      </c>
      <c r="AQ4" s="346">
        <v>0</v>
      </c>
      <c r="AR4" s="346">
        <v>0</v>
      </c>
      <c r="AS4" s="346">
        <v>0</v>
      </c>
      <c r="AT4" s="346">
        <v>0</v>
      </c>
      <c r="AU4" s="346">
        <f t="shared" si="0"/>
        <v>0</v>
      </c>
      <c r="AV4" s="346">
        <v>50349.07</v>
      </c>
      <c r="AW4" s="346">
        <v>98556.479999999996</v>
      </c>
      <c r="AX4" s="347">
        <v>60</v>
      </c>
      <c r="AY4" s="347">
        <v>300</v>
      </c>
      <c r="AZ4" s="346">
        <v>367132.28</v>
      </c>
      <c r="BA4" s="346">
        <v>99900</v>
      </c>
      <c r="BB4" s="348">
        <v>90</v>
      </c>
      <c r="BC4" s="348">
        <v>82.876891891891901</v>
      </c>
      <c r="BD4" s="348">
        <v>9.77</v>
      </c>
      <c r="BE4" s="348"/>
      <c r="BF4" s="344" t="s">
        <v>571</v>
      </c>
      <c r="BG4" s="341"/>
      <c r="BH4" s="344" t="s">
        <v>574</v>
      </c>
      <c r="BI4" s="344" t="s">
        <v>577</v>
      </c>
      <c r="BJ4" s="344"/>
      <c r="BK4" s="344" t="s">
        <v>572</v>
      </c>
      <c r="BL4" s="342" t="s">
        <v>35</v>
      </c>
      <c r="BM4" s="348">
        <v>727074.31737255002</v>
      </c>
      <c r="BN4" s="342" t="s">
        <v>498</v>
      </c>
      <c r="BO4" s="348"/>
      <c r="BP4" s="349">
        <v>37918</v>
      </c>
      <c r="BQ4" s="349">
        <v>47050</v>
      </c>
      <c r="BR4" s="348">
        <v>32419.919999999998</v>
      </c>
      <c r="BS4" s="348">
        <v>71.67</v>
      </c>
      <c r="BT4" s="348">
        <v>44.52</v>
      </c>
    </row>
    <row r="5" spans="1:72" s="329" customFormat="1" ht="18.2" customHeight="1" x14ac:dyDescent="0.15">
      <c r="A5" s="332">
        <v>3</v>
      </c>
      <c r="B5" s="333" t="s">
        <v>814</v>
      </c>
      <c r="C5" s="333" t="s">
        <v>570</v>
      </c>
      <c r="D5" s="334">
        <v>45231</v>
      </c>
      <c r="E5" s="335" t="s">
        <v>360</v>
      </c>
      <c r="F5" s="336">
        <v>175</v>
      </c>
      <c r="G5" s="336">
        <v>174</v>
      </c>
      <c r="H5" s="337">
        <v>49343.31</v>
      </c>
      <c r="I5" s="337">
        <v>34041.56</v>
      </c>
      <c r="J5" s="337">
        <v>0</v>
      </c>
      <c r="K5" s="337">
        <v>83384.87</v>
      </c>
      <c r="L5" s="337">
        <v>380.79</v>
      </c>
      <c r="M5" s="337">
        <v>0</v>
      </c>
      <c r="N5" s="337">
        <v>0</v>
      </c>
      <c r="O5" s="337">
        <v>0</v>
      </c>
      <c r="P5" s="337">
        <v>0</v>
      </c>
      <c r="Q5" s="337">
        <v>0</v>
      </c>
      <c r="R5" s="337">
        <v>0</v>
      </c>
      <c r="S5" s="337">
        <v>83384.87</v>
      </c>
      <c r="T5" s="337">
        <v>108149.45</v>
      </c>
      <c r="U5" s="337">
        <v>431.73</v>
      </c>
      <c r="V5" s="337">
        <v>0</v>
      </c>
      <c r="W5" s="337">
        <v>0</v>
      </c>
      <c r="X5" s="337">
        <v>0</v>
      </c>
      <c r="Y5" s="337">
        <v>0</v>
      </c>
      <c r="Z5" s="337">
        <v>0</v>
      </c>
      <c r="AA5" s="337">
        <v>108581.18</v>
      </c>
      <c r="AB5" s="337">
        <v>0</v>
      </c>
      <c r="AC5" s="337">
        <v>0</v>
      </c>
      <c r="AD5" s="337">
        <v>0</v>
      </c>
      <c r="AE5" s="337">
        <v>0</v>
      </c>
      <c r="AF5" s="337">
        <v>0</v>
      </c>
      <c r="AG5" s="337">
        <v>0</v>
      </c>
      <c r="AH5" s="337">
        <v>0</v>
      </c>
      <c r="AI5" s="337">
        <v>0</v>
      </c>
      <c r="AJ5" s="337">
        <v>0</v>
      </c>
      <c r="AK5" s="337">
        <v>0</v>
      </c>
      <c r="AL5" s="337">
        <v>0</v>
      </c>
      <c r="AM5" s="337">
        <v>0</v>
      </c>
      <c r="AN5" s="337">
        <v>0</v>
      </c>
      <c r="AO5" s="337">
        <v>0</v>
      </c>
      <c r="AP5" s="337">
        <v>0</v>
      </c>
      <c r="AQ5" s="337">
        <v>0</v>
      </c>
      <c r="AR5" s="337">
        <v>0</v>
      </c>
      <c r="AS5" s="337">
        <v>0</v>
      </c>
      <c r="AT5" s="337">
        <v>0</v>
      </c>
      <c r="AU5" s="337">
        <f t="shared" si="0"/>
        <v>0</v>
      </c>
      <c r="AV5" s="337">
        <v>34422.35</v>
      </c>
      <c r="AW5" s="337">
        <v>108581.18</v>
      </c>
      <c r="AX5" s="338">
        <v>87</v>
      </c>
      <c r="AY5" s="338">
        <v>360</v>
      </c>
      <c r="AZ5" s="337">
        <v>305469.18</v>
      </c>
      <c r="BA5" s="337">
        <v>88825</v>
      </c>
      <c r="BB5" s="339">
        <v>85</v>
      </c>
      <c r="BC5" s="339">
        <v>79.794133971291899</v>
      </c>
      <c r="BD5" s="339">
        <v>10.5</v>
      </c>
      <c r="BE5" s="339"/>
      <c r="BF5" s="335" t="s">
        <v>571</v>
      </c>
      <c r="BG5" s="332"/>
      <c r="BH5" s="335" t="s">
        <v>580</v>
      </c>
      <c r="BI5" s="335" t="s">
        <v>581</v>
      </c>
      <c r="BJ5" s="335" t="s">
        <v>582</v>
      </c>
      <c r="BK5" s="335" t="s">
        <v>572</v>
      </c>
      <c r="BL5" s="333" t="s">
        <v>35</v>
      </c>
      <c r="BM5" s="339">
        <v>659036.73944310995</v>
      </c>
      <c r="BN5" s="333" t="s">
        <v>498</v>
      </c>
      <c r="BO5" s="339"/>
      <c r="BP5" s="340">
        <v>36902</v>
      </c>
      <c r="BQ5" s="340">
        <v>47859</v>
      </c>
      <c r="BR5" s="339">
        <v>47644.29</v>
      </c>
      <c r="BS5" s="339">
        <v>148</v>
      </c>
      <c r="BT5" s="339">
        <v>46.56</v>
      </c>
    </row>
    <row r="6" spans="1:72" s="329" customFormat="1" ht="18.2" customHeight="1" x14ac:dyDescent="0.15">
      <c r="A6" s="341">
        <v>4</v>
      </c>
      <c r="B6" s="342" t="s">
        <v>814</v>
      </c>
      <c r="C6" s="342" t="s">
        <v>570</v>
      </c>
      <c r="D6" s="343">
        <v>45231</v>
      </c>
      <c r="E6" s="344" t="s">
        <v>361</v>
      </c>
      <c r="F6" s="345">
        <v>16</v>
      </c>
      <c r="G6" s="345">
        <v>16</v>
      </c>
      <c r="H6" s="346">
        <v>39643.1</v>
      </c>
      <c r="I6" s="346">
        <v>4513.6099999999997</v>
      </c>
      <c r="J6" s="346">
        <v>0</v>
      </c>
      <c r="K6" s="346">
        <v>44156.71</v>
      </c>
      <c r="L6" s="346">
        <v>287.05</v>
      </c>
      <c r="M6" s="346">
        <v>0</v>
      </c>
      <c r="N6" s="346">
        <v>0</v>
      </c>
      <c r="O6" s="346">
        <v>247.54</v>
      </c>
      <c r="P6" s="346">
        <v>0</v>
      </c>
      <c r="Q6" s="346">
        <v>0</v>
      </c>
      <c r="R6" s="346">
        <v>0</v>
      </c>
      <c r="S6" s="346">
        <v>43909.17</v>
      </c>
      <c r="T6" s="346">
        <v>6197.07</v>
      </c>
      <c r="U6" s="346">
        <v>346.86</v>
      </c>
      <c r="V6" s="346">
        <v>0</v>
      </c>
      <c r="W6" s="346">
        <v>403.51</v>
      </c>
      <c r="X6" s="346">
        <v>0</v>
      </c>
      <c r="Y6" s="346">
        <v>0</v>
      </c>
      <c r="Z6" s="346">
        <v>0</v>
      </c>
      <c r="AA6" s="346">
        <v>6140.42</v>
      </c>
      <c r="AB6" s="346">
        <v>0</v>
      </c>
      <c r="AC6" s="346">
        <v>0</v>
      </c>
      <c r="AD6" s="346">
        <v>0</v>
      </c>
      <c r="AE6" s="346">
        <v>0</v>
      </c>
      <c r="AF6" s="346">
        <v>0</v>
      </c>
      <c r="AG6" s="346">
        <v>0</v>
      </c>
      <c r="AH6" s="346">
        <v>0</v>
      </c>
      <c r="AI6" s="346">
        <v>0</v>
      </c>
      <c r="AJ6" s="346">
        <v>131.99</v>
      </c>
      <c r="AK6" s="346">
        <v>0</v>
      </c>
      <c r="AL6" s="346">
        <v>0</v>
      </c>
      <c r="AM6" s="346">
        <v>49.36</v>
      </c>
      <c r="AN6" s="346">
        <v>0</v>
      </c>
      <c r="AO6" s="346">
        <v>84.25</v>
      </c>
      <c r="AP6" s="346">
        <v>0.27</v>
      </c>
      <c r="AQ6" s="346">
        <v>4.0000000000000001E-3</v>
      </c>
      <c r="AR6" s="346">
        <v>0</v>
      </c>
      <c r="AS6" s="346">
        <v>0</v>
      </c>
      <c r="AT6" s="346">
        <v>0</v>
      </c>
      <c r="AU6" s="346">
        <f t="shared" si="0"/>
        <v>916.92399999999998</v>
      </c>
      <c r="AV6" s="346">
        <v>4553.12</v>
      </c>
      <c r="AW6" s="346">
        <v>6140.42</v>
      </c>
      <c r="AX6" s="347">
        <v>92</v>
      </c>
      <c r="AY6" s="347">
        <v>360</v>
      </c>
      <c r="AZ6" s="346">
        <v>229016.33</v>
      </c>
      <c r="BA6" s="346">
        <v>69300</v>
      </c>
      <c r="BB6" s="348">
        <v>90</v>
      </c>
      <c r="BC6" s="348">
        <v>57.024896103896097</v>
      </c>
      <c r="BD6" s="348">
        <v>10.5</v>
      </c>
      <c r="BE6" s="348"/>
      <c r="BF6" s="344" t="s">
        <v>571</v>
      </c>
      <c r="BG6" s="341"/>
      <c r="BH6" s="344" t="s">
        <v>580</v>
      </c>
      <c r="BI6" s="344" t="s">
        <v>583</v>
      </c>
      <c r="BJ6" s="344" t="s">
        <v>584</v>
      </c>
      <c r="BK6" s="344" t="s">
        <v>572</v>
      </c>
      <c r="BL6" s="342" t="s">
        <v>35</v>
      </c>
      <c r="BM6" s="348">
        <v>347038.45228100999</v>
      </c>
      <c r="BN6" s="342" t="s">
        <v>498</v>
      </c>
      <c r="BO6" s="348"/>
      <c r="BP6" s="349">
        <v>37021</v>
      </c>
      <c r="BQ6" s="349">
        <v>47978</v>
      </c>
      <c r="BR6" s="348">
        <v>4175.92</v>
      </c>
      <c r="BS6" s="348">
        <v>131.99</v>
      </c>
      <c r="BT6" s="348">
        <v>45.78</v>
      </c>
    </row>
    <row r="7" spans="1:72" s="329" customFormat="1" ht="18.2" customHeight="1" x14ac:dyDescent="0.15">
      <c r="A7" s="332">
        <v>5</v>
      </c>
      <c r="B7" s="333" t="s">
        <v>814</v>
      </c>
      <c r="C7" s="333" t="s">
        <v>570</v>
      </c>
      <c r="D7" s="334">
        <v>45231</v>
      </c>
      <c r="E7" s="335" t="s">
        <v>362</v>
      </c>
      <c r="F7" s="336">
        <v>167</v>
      </c>
      <c r="G7" s="336">
        <v>166</v>
      </c>
      <c r="H7" s="337">
        <v>24871.35</v>
      </c>
      <c r="I7" s="337">
        <v>33082.86</v>
      </c>
      <c r="J7" s="337">
        <v>0</v>
      </c>
      <c r="K7" s="337">
        <v>57954.21</v>
      </c>
      <c r="L7" s="337">
        <v>372.85</v>
      </c>
      <c r="M7" s="337">
        <v>0</v>
      </c>
      <c r="N7" s="337">
        <v>0</v>
      </c>
      <c r="O7" s="337">
        <v>0</v>
      </c>
      <c r="P7" s="337">
        <v>0</v>
      </c>
      <c r="Q7" s="337">
        <v>0</v>
      </c>
      <c r="R7" s="337">
        <v>0</v>
      </c>
      <c r="S7" s="337">
        <v>57954.21</v>
      </c>
      <c r="T7" s="337">
        <v>64690.63</v>
      </c>
      <c r="U7" s="337">
        <v>212.62</v>
      </c>
      <c r="V7" s="337">
        <v>0</v>
      </c>
      <c r="W7" s="337">
        <v>0</v>
      </c>
      <c r="X7" s="337">
        <v>0</v>
      </c>
      <c r="Y7" s="337">
        <v>0</v>
      </c>
      <c r="Z7" s="337">
        <v>0</v>
      </c>
      <c r="AA7" s="337">
        <v>64903.25</v>
      </c>
      <c r="AB7" s="337">
        <v>0</v>
      </c>
      <c r="AC7" s="337">
        <v>0</v>
      </c>
      <c r="AD7" s="337">
        <v>0</v>
      </c>
      <c r="AE7" s="337">
        <v>0</v>
      </c>
      <c r="AF7" s="337">
        <v>0</v>
      </c>
      <c r="AG7" s="337">
        <v>0</v>
      </c>
      <c r="AH7" s="337">
        <v>0</v>
      </c>
      <c r="AI7" s="337">
        <v>0</v>
      </c>
      <c r="AJ7" s="337">
        <v>0</v>
      </c>
      <c r="AK7" s="337">
        <v>0</v>
      </c>
      <c r="AL7" s="337">
        <v>0</v>
      </c>
      <c r="AM7" s="337">
        <v>0</v>
      </c>
      <c r="AN7" s="337">
        <v>0</v>
      </c>
      <c r="AO7" s="337">
        <v>0</v>
      </c>
      <c r="AP7" s="337">
        <v>0</v>
      </c>
      <c r="AQ7" s="337">
        <v>0</v>
      </c>
      <c r="AR7" s="337">
        <v>0</v>
      </c>
      <c r="AS7" s="337">
        <v>0</v>
      </c>
      <c r="AT7" s="337">
        <v>0</v>
      </c>
      <c r="AU7" s="337">
        <f t="shared" si="0"/>
        <v>0</v>
      </c>
      <c r="AV7" s="337">
        <v>33455.71</v>
      </c>
      <c r="AW7" s="337">
        <v>64903.25</v>
      </c>
      <c r="AX7" s="338">
        <v>53</v>
      </c>
      <c r="AY7" s="338">
        <v>300</v>
      </c>
      <c r="AZ7" s="337">
        <v>227990.29</v>
      </c>
      <c r="BA7" s="337">
        <v>63151.199999999997</v>
      </c>
      <c r="BB7" s="339">
        <v>90</v>
      </c>
      <c r="BC7" s="339">
        <v>82.593504161441103</v>
      </c>
      <c r="BD7" s="339">
        <v>10.26</v>
      </c>
      <c r="BE7" s="339"/>
      <c r="BF7" s="335" t="s">
        <v>571</v>
      </c>
      <c r="BG7" s="332"/>
      <c r="BH7" s="335" t="s">
        <v>578</v>
      </c>
      <c r="BI7" s="335" t="s">
        <v>585</v>
      </c>
      <c r="BJ7" s="335" t="s">
        <v>586</v>
      </c>
      <c r="BK7" s="335" t="s">
        <v>572</v>
      </c>
      <c r="BL7" s="333" t="s">
        <v>35</v>
      </c>
      <c r="BM7" s="339">
        <v>458044.17030812998</v>
      </c>
      <c r="BN7" s="333" t="s">
        <v>498</v>
      </c>
      <c r="BO7" s="339"/>
      <c r="BP7" s="340">
        <v>37685</v>
      </c>
      <c r="BQ7" s="340">
        <v>46817</v>
      </c>
      <c r="BR7" s="339">
        <v>27484.34</v>
      </c>
      <c r="BS7" s="339">
        <v>53.42</v>
      </c>
      <c r="BT7" s="339">
        <v>45.32</v>
      </c>
    </row>
    <row r="8" spans="1:72" s="329" customFormat="1" ht="18.2" customHeight="1" x14ac:dyDescent="0.15">
      <c r="A8" s="341">
        <v>6</v>
      </c>
      <c r="B8" s="342" t="s">
        <v>814</v>
      </c>
      <c r="C8" s="342" t="s">
        <v>570</v>
      </c>
      <c r="D8" s="343">
        <v>45231</v>
      </c>
      <c r="E8" s="344" t="s">
        <v>351</v>
      </c>
      <c r="F8" s="345">
        <v>148</v>
      </c>
      <c r="G8" s="345">
        <v>147</v>
      </c>
      <c r="H8" s="346">
        <v>59993.52</v>
      </c>
      <c r="I8" s="346">
        <v>70552.160000000003</v>
      </c>
      <c r="J8" s="346">
        <v>0</v>
      </c>
      <c r="K8" s="346">
        <v>130545.68</v>
      </c>
      <c r="L8" s="346">
        <v>828.17</v>
      </c>
      <c r="M8" s="346">
        <v>0</v>
      </c>
      <c r="N8" s="346">
        <v>0</v>
      </c>
      <c r="O8" s="346">
        <v>0</v>
      </c>
      <c r="P8" s="346">
        <v>0</v>
      </c>
      <c r="Q8" s="346">
        <v>0</v>
      </c>
      <c r="R8" s="346">
        <v>0</v>
      </c>
      <c r="S8" s="346">
        <v>130545.68</v>
      </c>
      <c r="T8" s="346">
        <v>124425.22</v>
      </c>
      <c r="U8" s="346">
        <v>495.89</v>
      </c>
      <c r="V8" s="346">
        <v>0</v>
      </c>
      <c r="W8" s="346">
        <v>0</v>
      </c>
      <c r="X8" s="346">
        <v>0</v>
      </c>
      <c r="Y8" s="346">
        <v>0</v>
      </c>
      <c r="Z8" s="346">
        <v>0</v>
      </c>
      <c r="AA8" s="346">
        <v>124921.11</v>
      </c>
      <c r="AB8" s="346">
        <v>0</v>
      </c>
      <c r="AC8" s="346">
        <v>0</v>
      </c>
      <c r="AD8" s="346">
        <v>0</v>
      </c>
      <c r="AE8" s="346">
        <v>0</v>
      </c>
      <c r="AF8" s="346">
        <v>0</v>
      </c>
      <c r="AG8" s="346">
        <v>0</v>
      </c>
      <c r="AH8" s="346">
        <v>0</v>
      </c>
      <c r="AI8" s="346">
        <v>0</v>
      </c>
      <c r="AJ8" s="346">
        <v>0</v>
      </c>
      <c r="AK8" s="346">
        <v>0</v>
      </c>
      <c r="AL8" s="346">
        <v>0</v>
      </c>
      <c r="AM8" s="346">
        <v>0</v>
      </c>
      <c r="AN8" s="346">
        <v>0</v>
      </c>
      <c r="AO8" s="346">
        <v>0</v>
      </c>
      <c r="AP8" s="346">
        <v>0</v>
      </c>
      <c r="AQ8" s="346">
        <v>0</v>
      </c>
      <c r="AR8" s="346">
        <v>0</v>
      </c>
      <c r="AS8" s="346">
        <v>0</v>
      </c>
      <c r="AT8" s="346">
        <v>0</v>
      </c>
      <c r="AU8" s="346">
        <f t="shared" si="0"/>
        <v>0</v>
      </c>
      <c r="AV8" s="346">
        <v>71380.33</v>
      </c>
      <c r="AW8" s="346">
        <v>124921.11</v>
      </c>
      <c r="AX8" s="347">
        <v>57</v>
      </c>
      <c r="AY8" s="347">
        <v>300</v>
      </c>
      <c r="AZ8" s="346">
        <v>532989.92000000004</v>
      </c>
      <c r="BA8" s="346">
        <v>146617.71</v>
      </c>
      <c r="BB8" s="348">
        <v>90</v>
      </c>
      <c r="BC8" s="348">
        <v>80.134324837020003</v>
      </c>
      <c r="BD8" s="348">
        <v>9.92</v>
      </c>
      <c r="BE8" s="348"/>
      <c r="BF8" s="344" t="s">
        <v>571</v>
      </c>
      <c r="BG8" s="341"/>
      <c r="BH8" s="344" t="s">
        <v>588</v>
      </c>
      <c r="BI8" s="344" t="s">
        <v>589</v>
      </c>
      <c r="BJ8" s="344"/>
      <c r="BK8" s="344" t="s">
        <v>572</v>
      </c>
      <c r="BL8" s="342" t="s">
        <v>35</v>
      </c>
      <c r="BM8" s="348">
        <v>1031774.70080104</v>
      </c>
      <c r="BN8" s="342" t="s">
        <v>498</v>
      </c>
      <c r="BO8" s="348"/>
      <c r="BP8" s="349">
        <v>37804</v>
      </c>
      <c r="BQ8" s="349">
        <v>46936</v>
      </c>
      <c r="BR8" s="348">
        <v>48214.67</v>
      </c>
      <c r="BS8" s="348">
        <v>159.16</v>
      </c>
      <c r="BT8" s="348">
        <v>45.01</v>
      </c>
    </row>
    <row r="9" spans="1:72" s="329" customFormat="1" ht="18.2" customHeight="1" x14ac:dyDescent="0.15">
      <c r="A9" s="332">
        <v>7</v>
      </c>
      <c r="B9" s="333" t="s">
        <v>814</v>
      </c>
      <c r="C9" s="333" t="s">
        <v>570</v>
      </c>
      <c r="D9" s="334">
        <v>45231</v>
      </c>
      <c r="E9" s="335" t="s">
        <v>363</v>
      </c>
      <c r="F9" s="336">
        <v>176</v>
      </c>
      <c r="G9" s="336">
        <v>175</v>
      </c>
      <c r="H9" s="337">
        <v>63865.52</v>
      </c>
      <c r="I9" s="337">
        <v>84219.61</v>
      </c>
      <c r="J9" s="337">
        <v>0</v>
      </c>
      <c r="K9" s="337">
        <v>148085.13</v>
      </c>
      <c r="L9" s="337">
        <v>918.14</v>
      </c>
      <c r="M9" s="337">
        <v>0</v>
      </c>
      <c r="N9" s="337">
        <v>0</v>
      </c>
      <c r="O9" s="337">
        <v>0</v>
      </c>
      <c r="P9" s="337">
        <v>0</v>
      </c>
      <c r="Q9" s="337">
        <v>0</v>
      </c>
      <c r="R9" s="337">
        <v>0</v>
      </c>
      <c r="S9" s="337">
        <v>148085.13</v>
      </c>
      <c r="T9" s="337">
        <v>170679.57</v>
      </c>
      <c r="U9" s="337">
        <v>536.41</v>
      </c>
      <c r="V9" s="337">
        <v>0</v>
      </c>
      <c r="W9" s="337">
        <v>0</v>
      </c>
      <c r="X9" s="337">
        <v>0</v>
      </c>
      <c r="Y9" s="337">
        <v>0</v>
      </c>
      <c r="Z9" s="337">
        <v>0</v>
      </c>
      <c r="AA9" s="337">
        <v>171215.98</v>
      </c>
      <c r="AB9" s="337">
        <v>0</v>
      </c>
      <c r="AC9" s="337">
        <v>0</v>
      </c>
      <c r="AD9" s="337">
        <v>0</v>
      </c>
      <c r="AE9" s="337">
        <v>0</v>
      </c>
      <c r="AF9" s="337">
        <v>0</v>
      </c>
      <c r="AG9" s="337">
        <v>0</v>
      </c>
      <c r="AH9" s="337">
        <v>0</v>
      </c>
      <c r="AI9" s="337">
        <v>0</v>
      </c>
      <c r="AJ9" s="337">
        <v>0</v>
      </c>
      <c r="AK9" s="337">
        <v>0</v>
      </c>
      <c r="AL9" s="337">
        <v>0</v>
      </c>
      <c r="AM9" s="337">
        <v>0</v>
      </c>
      <c r="AN9" s="337">
        <v>0</v>
      </c>
      <c r="AO9" s="337">
        <v>0</v>
      </c>
      <c r="AP9" s="337">
        <v>0</v>
      </c>
      <c r="AQ9" s="337">
        <v>0</v>
      </c>
      <c r="AR9" s="337">
        <v>0</v>
      </c>
      <c r="AS9" s="337">
        <v>0</v>
      </c>
      <c r="AT9" s="337">
        <v>0</v>
      </c>
      <c r="AU9" s="337">
        <f t="shared" si="0"/>
        <v>0</v>
      </c>
      <c r="AV9" s="337">
        <v>85137.75</v>
      </c>
      <c r="AW9" s="337">
        <v>171215.98</v>
      </c>
      <c r="AX9" s="338">
        <v>56</v>
      </c>
      <c r="AY9" s="338">
        <v>300</v>
      </c>
      <c r="AZ9" s="337">
        <v>580000.02</v>
      </c>
      <c r="BA9" s="337">
        <v>159081.21</v>
      </c>
      <c r="BB9" s="339">
        <v>90</v>
      </c>
      <c r="BC9" s="339">
        <v>83.778981188287403</v>
      </c>
      <c r="BD9" s="339">
        <v>10.08</v>
      </c>
      <c r="BE9" s="339"/>
      <c r="BF9" s="335" t="s">
        <v>571</v>
      </c>
      <c r="BG9" s="332"/>
      <c r="BH9" s="335" t="s">
        <v>592</v>
      </c>
      <c r="BI9" s="335" t="s">
        <v>593</v>
      </c>
      <c r="BJ9" s="335" t="s">
        <v>594</v>
      </c>
      <c r="BK9" s="335" t="s">
        <v>572</v>
      </c>
      <c r="BL9" s="333" t="s">
        <v>35</v>
      </c>
      <c r="BM9" s="339">
        <v>1170398.6734668899</v>
      </c>
      <c r="BN9" s="333" t="s">
        <v>498</v>
      </c>
      <c r="BO9" s="339"/>
      <c r="BP9" s="340">
        <v>37763</v>
      </c>
      <c r="BQ9" s="340">
        <v>46895</v>
      </c>
      <c r="BR9" s="339">
        <v>69182.06</v>
      </c>
      <c r="BS9" s="339">
        <v>155.19</v>
      </c>
      <c r="BT9" s="339">
        <v>44.87</v>
      </c>
    </row>
    <row r="10" spans="1:72" s="329" customFormat="1" ht="18.2" customHeight="1" x14ac:dyDescent="0.15">
      <c r="A10" s="341">
        <v>8</v>
      </c>
      <c r="B10" s="342" t="s">
        <v>814</v>
      </c>
      <c r="C10" s="342" t="s">
        <v>570</v>
      </c>
      <c r="D10" s="343">
        <v>45231</v>
      </c>
      <c r="E10" s="344" t="s">
        <v>364</v>
      </c>
      <c r="F10" s="345">
        <v>151</v>
      </c>
      <c r="G10" s="345">
        <v>150</v>
      </c>
      <c r="H10" s="346">
        <v>51645.79</v>
      </c>
      <c r="I10" s="346">
        <v>29799.09</v>
      </c>
      <c r="J10" s="346">
        <v>0</v>
      </c>
      <c r="K10" s="346">
        <v>81444.88</v>
      </c>
      <c r="L10" s="346">
        <v>342.43</v>
      </c>
      <c r="M10" s="346">
        <v>0</v>
      </c>
      <c r="N10" s="346">
        <v>0</v>
      </c>
      <c r="O10" s="346">
        <v>0</v>
      </c>
      <c r="P10" s="346">
        <v>0</v>
      </c>
      <c r="Q10" s="346">
        <v>0</v>
      </c>
      <c r="R10" s="346">
        <v>0</v>
      </c>
      <c r="S10" s="346">
        <v>81444.88</v>
      </c>
      <c r="T10" s="346">
        <v>84931.72</v>
      </c>
      <c r="U10" s="346">
        <v>417.45</v>
      </c>
      <c r="V10" s="346">
        <v>0</v>
      </c>
      <c r="W10" s="346">
        <v>0</v>
      </c>
      <c r="X10" s="346">
        <v>0</v>
      </c>
      <c r="Y10" s="346">
        <v>0</v>
      </c>
      <c r="Z10" s="346">
        <v>0</v>
      </c>
      <c r="AA10" s="346">
        <v>85349.17</v>
      </c>
      <c r="AB10" s="346">
        <v>0</v>
      </c>
      <c r="AC10" s="346">
        <v>0</v>
      </c>
      <c r="AD10" s="346">
        <v>0</v>
      </c>
      <c r="AE10" s="346">
        <v>0</v>
      </c>
      <c r="AF10" s="346">
        <v>0</v>
      </c>
      <c r="AG10" s="346">
        <v>0</v>
      </c>
      <c r="AH10" s="346">
        <v>0</v>
      </c>
      <c r="AI10" s="346">
        <v>0</v>
      </c>
      <c r="AJ10" s="346">
        <v>0</v>
      </c>
      <c r="AK10" s="346">
        <v>0</v>
      </c>
      <c r="AL10" s="346">
        <v>0</v>
      </c>
      <c r="AM10" s="346">
        <v>0</v>
      </c>
      <c r="AN10" s="346">
        <v>0</v>
      </c>
      <c r="AO10" s="346">
        <v>0</v>
      </c>
      <c r="AP10" s="346">
        <v>0</v>
      </c>
      <c r="AQ10" s="346">
        <v>0</v>
      </c>
      <c r="AR10" s="346">
        <v>0</v>
      </c>
      <c r="AS10" s="346">
        <v>0</v>
      </c>
      <c r="AT10" s="346">
        <v>0</v>
      </c>
      <c r="AU10" s="346">
        <f t="shared" si="0"/>
        <v>0</v>
      </c>
      <c r="AV10" s="346">
        <v>30141.52</v>
      </c>
      <c r="AW10" s="346">
        <v>85349.17</v>
      </c>
      <c r="AX10" s="347">
        <v>100</v>
      </c>
      <c r="AY10" s="347">
        <v>360</v>
      </c>
      <c r="AZ10" s="346">
        <v>479371.28</v>
      </c>
      <c r="BA10" s="346">
        <v>88825</v>
      </c>
      <c r="BB10" s="348">
        <v>57</v>
      </c>
      <c r="BC10" s="348">
        <v>52.264094117647097</v>
      </c>
      <c r="BD10" s="348">
        <v>9.6999999999999993</v>
      </c>
      <c r="BE10" s="348"/>
      <c r="BF10" s="344" t="s">
        <v>571</v>
      </c>
      <c r="BG10" s="341"/>
      <c r="BH10" s="344" t="s">
        <v>587</v>
      </c>
      <c r="BI10" s="344" t="s">
        <v>595</v>
      </c>
      <c r="BJ10" s="344" t="s">
        <v>596</v>
      </c>
      <c r="BK10" s="344" t="s">
        <v>572</v>
      </c>
      <c r="BL10" s="342" t="s">
        <v>35</v>
      </c>
      <c r="BM10" s="348">
        <v>643703.92565863999</v>
      </c>
      <c r="BN10" s="342" t="s">
        <v>498</v>
      </c>
      <c r="BO10" s="348"/>
      <c r="BP10" s="349">
        <v>37271</v>
      </c>
      <c r="BQ10" s="349">
        <v>48228</v>
      </c>
      <c r="BR10" s="348">
        <v>30092.39</v>
      </c>
      <c r="BS10" s="348">
        <v>148</v>
      </c>
      <c r="BT10" s="348">
        <v>46.49</v>
      </c>
    </row>
    <row r="11" spans="1:72" s="329" customFormat="1" ht="18.2" customHeight="1" x14ac:dyDescent="0.15">
      <c r="A11" s="332">
        <v>9</v>
      </c>
      <c r="B11" s="333" t="s">
        <v>806</v>
      </c>
      <c r="C11" s="333" t="s">
        <v>570</v>
      </c>
      <c r="D11" s="334">
        <v>45231</v>
      </c>
      <c r="E11" s="335" t="s">
        <v>23</v>
      </c>
      <c r="F11" s="336">
        <v>60</v>
      </c>
      <c r="G11" s="336">
        <v>59</v>
      </c>
      <c r="H11" s="337">
        <v>81216.77</v>
      </c>
      <c r="I11" s="337">
        <v>30498.99</v>
      </c>
      <c r="J11" s="337">
        <v>0</v>
      </c>
      <c r="K11" s="337">
        <v>111715.76</v>
      </c>
      <c r="L11" s="337">
        <v>590.34</v>
      </c>
      <c r="M11" s="337">
        <v>0</v>
      </c>
      <c r="N11" s="337">
        <v>0</v>
      </c>
      <c r="O11" s="337">
        <v>0</v>
      </c>
      <c r="P11" s="337">
        <v>0</v>
      </c>
      <c r="Q11" s="337">
        <v>0</v>
      </c>
      <c r="R11" s="337">
        <v>0</v>
      </c>
      <c r="S11" s="337">
        <v>111715.76</v>
      </c>
      <c r="T11" s="337">
        <v>43291.519999999997</v>
      </c>
      <c r="U11" s="337">
        <v>561.72</v>
      </c>
      <c r="V11" s="337">
        <v>0</v>
      </c>
      <c r="W11" s="337">
        <v>0</v>
      </c>
      <c r="X11" s="337">
        <v>0</v>
      </c>
      <c r="Y11" s="337">
        <v>0</v>
      </c>
      <c r="Z11" s="337">
        <v>0</v>
      </c>
      <c r="AA11" s="337">
        <v>43853.24</v>
      </c>
      <c r="AB11" s="337">
        <v>0</v>
      </c>
      <c r="AC11" s="337">
        <v>0</v>
      </c>
      <c r="AD11" s="337">
        <v>0</v>
      </c>
      <c r="AE11" s="337">
        <v>0</v>
      </c>
      <c r="AF11" s="337">
        <v>0</v>
      </c>
      <c r="AG11" s="337">
        <v>0</v>
      </c>
      <c r="AH11" s="337">
        <v>0</v>
      </c>
      <c r="AI11" s="337">
        <v>0</v>
      </c>
      <c r="AJ11" s="337">
        <v>0</v>
      </c>
      <c r="AK11" s="337">
        <v>0</v>
      </c>
      <c r="AL11" s="337">
        <v>0</v>
      </c>
      <c r="AM11" s="337">
        <v>0</v>
      </c>
      <c r="AN11" s="337">
        <v>0</v>
      </c>
      <c r="AO11" s="337">
        <v>0</v>
      </c>
      <c r="AP11" s="337">
        <v>0</v>
      </c>
      <c r="AQ11" s="337">
        <v>0</v>
      </c>
      <c r="AR11" s="337">
        <v>0</v>
      </c>
      <c r="AS11" s="337">
        <v>0</v>
      </c>
      <c r="AT11" s="337">
        <v>0</v>
      </c>
      <c r="AU11" s="337">
        <f t="shared" si="0"/>
        <v>0</v>
      </c>
      <c r="AV11" s="337">
        <v>31089.33</v>
      </c>
      <c r="AW11" s="337">
        <v>43853.24</v>
      </c>
      <c r="AX11" s="338">
        <v>100</v>
      </c>
      <c r="AY11" s="338">
        <v>180</v>
      </c>
      <c r="AZ11" s="337">
        <v>360000</v>
      </c>
      <c r="BA11" s="337">
        <v>68321.36</v>
      </c>
      <c r="BB11" s="339">
        <v>0.98</v>
      </c>
      <c r="BC11" s="339">
        <v>1.6024482650813701</v>
      </c>
      <c r="BD11" s="339">
        <v>8.3000000000000007</v>
      </c>
      <c r="BE11" s="339"/>
      <c r="BF11" s="335"/>
      <c r="BG11" s="332"/>
      <c r="BH11" s="335" t="s">
        <v>352</v>
      </c>
      <c r="BI11" s="335" t="s">
        <v>597</v>
      </c>
      <c r="BJ11" s="335" t="s">
        <v>598</v>
      </c>
      <c r="BK11" s="335" t="s">
        <v>572</v>
      </c>
      <c r="BL11" s="333" t="s">
        <v>35</v>
      </c>
      <c r="BM11" s="339">
        <v>882951.43009528005</v>
      </c>
      <c r="BN11" s="333" t="s">
        <v>498</v>
      </c>
      <c r="BO11" s="339"/>
      <c r="BP11" s="340">
        <v>42677</v>
      </c>
      <c r="BQ11" s="340">
        <v>48155</v>
      </c>
      <c r="BR11" s="339">
        <v>8279.4500000000007</v>
      </c>
      <c r="BS11" s="339">
        <v>0</v>
      </c>
      <c r="BT11" s="339">
        <v>12.65</v>
      </c>
    </row>
    <row r="12" spans="1:72" s="329" customFormat="1" ht="18.2" customHeight="1" x14ac:dyDescent="0.15">
      <c r="A12" s="341">
        <v>10</v>
      </c>
      <c r="B12" s="342" t="s">
        <v>806</v>
      </c>
      <c r="C12" s="342" t="s">
        <v>570</v>
      </c>
      <c r="D12" s="343">
        <v>45231</v>
      </c>
      <c r="E12" s="344" t="s">
        <v>21</v>
      </c>
      <c r="F12" s="345">
        <v>68</v>
      </c>
      <c r="G12" s="345">
        <v>67</v>
      </c>
      <c r="H12" s="346">
        <v>22707.31</v>
      </c>
      <c r="I12" s="346">
        <v>27670.84</v>
      </c>
      <c r="J12" s="346">
        <v>0</v>
      </c>
      <c r="K12" s="346">
        <v>50378.15</v>
      </c>
      <c r="L12" s="346">
        <v>494.66</v>
      </c>
      <c r="M12" s="346">
        <v>0</v>
      </c>
      <c r="N12" s="346">
        <v>0</v>
      </c>
      <c r="O12" s="346">
        <v>0</v>
      </c>
      <c r="P12" s="346">
        <v>0</v>
      </c>
      <c r="Q12" s="346">
        <v>0</v>
      </c>
      <c r="R12" s="346">
        <v>0</v>
      </c>
      <c r="S12" s="346">
        <v>50378.15</v>
      </c>
      <c r="T12" s="346">
        <v>18519.939999999999</v>
      </c>
      <c r="U12" s="346">
        <v>157.04</v>
      </c>
      <c r="V12" s="346">
        <v>0</v>
      </c>
      <c r="W12" s="346">
        <v>0</v>
      </c>
      <c r="X12" s="346">
        <v>0</v>
      </c>
      <c r="Y12" s="346">
        <v>0</v>
      </c>
      <c r="Z12" s="346">
        <v>0</v>
      </c>
      <c r="AA12" s="346">
        <v>18676.98</v>
      </c>
      <c r="AB12" s="346">
        <v>0</v>
      </c>
      <c r="AC12" s="346">
        <v>0</v>
      </c>
      <c r="AD12" s="346">
        <v>0</v>
      </c>
      <c r="AE12" s="346">
        <v>0</v>
      </c>
      <c r="AF12" s="346">
        <v>0</v>
      </c>
      <c r="AG12" s="346">
        <v>0</v>
      </c>
      <c r="AH12" s="346">
        <v>0</v>
      </c>
      <c r="AI12" s="346">
        <v>0</v>
      </c>
      <c r="AJ12" s="346">
        <v>0</v>
      </c>
      <c r="AK12" s="346">
        <v>0</v>
      </c>
      <c r="AL12" s="346">
        <v>0</v>
      </c>
      <c r="AM12" s="346">
        <v>0</v>
      </c>
      <c r="AN12" s="346">
        <v>0</v>
      </c>
      <c r="AO12" s="346">
        <v>0</v>
      </c>
      <c r="AP12" s="346">
        <v>0</v>
      </c>
      <c r="AQ12" s="346">
        <v>0</v>
      </c>
      <c r="AR12" s="346">
        <v>0</v>
      </c>
      <c r="AS12" s="346">
        <v>0</v>
      </c>
      <c r="AT12" s="346">
        <v>0</v>
      </c>
      <c r="AU12" s="346">
        <f t="shared" si="0"/>
        <v>0</v>
      </c>
      <c r="AV12" s="346">
        <v>28165.5</v>
      </c>
      <c r="AW12" s="346">
        <v>18676.98</v>
      </c>
      <c r="AX12" s="347">
        <v>40</v>
      </c>
      <c r="AY12" s="347">
        <v>120</v>
      </c>
      <c r="AZ12" s="346">
        <v>86014</v>
      </c>
      <c r="BA12" s="346">
        <v>53018.47</v>
      </c>
      <c r="BB12" s="348">
        <v>0.88467200000000001</v>
      </c>
      <c r="BC12" s="348">
        <v>0.840615331162895</v>
      </c>
      <c r="BD12" s="348">
        <v>8.3000000000000007</v>
      </c>
      <c r="BE12" s="348"/>
      <c r="BF12" s="344"/>
      <c r="BG12" s="341"/>
      <c r="BH12" s="344" t="s">
        <v>599</v>
      </c>
      <c r="BI12" s="344" t="s">
        <v>597</v>
      </c>
      <c r="BJ12" s="344" t="s">
        <v>600</v>
      </c>
      <c r="BK12" s="344" t="s">
        <v>572</v>
      </c>
      <c r="BL12" s="342" t="s">
        <v>35</v>
      </c>
      <c r="BM12" s="348">
        <v>398166.37856694998</v>
      </c>
      <c r="BN12" s="342" t="s">
        <v>498</v>
      </c>
      <c r="BO12" s="348"/>
      <c r="BP12" s="349">
        <v>42768</v>
      </c>
      <c r="BQ12" s="349">
        <v>46420</v>
      </c>
      <c r="BR12" s="348">
        <v>5028.84</v>
      </c>
      <c r="BS12" s="348">
        <v>0</v>
      </c>
      <c r="BT12" s="348">
        <v>12.65</v>
      </c>
    </row>
    <row r="13" spans="1:72" s="329" customFormat="1" ht="18.2" customHeight="1" x14ac:dyDescent="0.15">
      <c r="A13" s="332">
        <v>11</v>
      </c>
      <c r="B13" s="333" t="s">
        <v>806</v>
      </c>
      <c r="C13" s="333" t="s">
        <v>570</v>
      </c>
      <c r="D13" s="334">
        <v>45231</v>
      </c>
      <c r="E13" s="335" t="s">
        <v>15</v>
      </c>
      <c r="F13" s="336">
        <v>0</v>
      </c>
      <c r="G13" s="336">
        <v>0</v>
      </c>
      <c r="H13" s="337">
        <v>24314.93</v>
      </c>
      <c r="I13" s="337">
        <v>0</v>
      </c>
      <c r="J13" s="337">
        <v>0</v>
      </c>
      <c r="K13" s="337">
        <v>24314.93</v>
      </c>
      <c r="L13" s="337">
        <v>487.48</v>
      </c>
      <c r="M13" s="337">
        <v>0</v>
      </c>
      <c r="N13" s="337">
        <v>0</v>
      </c>
      <c r="O13" s="337">
        <v>0</v>
      </c>
      <c r="P13" s="337">
        <v>487.48</v>
      </c>
      <c r="Q13" s="337">
        <v>0</v>
      </c>
      <c r="R13" s="337">
        <v>0</v>
      </c>
      <c r="S13" s="337">
        <v>23827.45</v>
      </c>
      <c r="T13" s="337">
        <v>0</v>
      </c>
      <c r="U13" s="337">
        <v>168.18</v>
      </c>
      <c r="V13" s="337">
        <v>0</v>
      </c>
      <c r="W13" s="337">
        <v>0</v>
      </c>
      <c r="X13" s="337">
        <v>168.18</v>
      </c>
      <c r="Y13" s="337">
        <v>0</v>
      </c>
      <c r="Z13" s="337">
        <v>0</v>
      </c>
      <c r="AA13" s="337">
        <v>0</v>
      </c>
      <c r="AB13" s="337">
        <v>0</v>
      </c>
      <c r="AC13" s="337">
        <v>0</v>
      </c>
      <c r="AD13" s="337">
        <v>0</v>
      </c>
      <c r="AE13" s="337">
        <v>0</v>
      </c>
      <c r="AF13" s="337">
        <v>0</v>
      </c>
      <c r="AG13" s="337">
        <v>0</v>
      </c>
      <c r="AH13" s="337">
        <v>0</v>
      </c>
      <c r="AI13" s="337">
        <v>36.25</v>
      </c>
      <c r="AJ13" s="337">
        <v>0</v>
      </c>
      <c r="AK13" s="337">
        <v>0</v>
      </c>
      <c r="AL13" s="337">
        <v>0</v>
      </c>
      <c r="AM13" s="337">
        <v>0</v>
      </c>
      <c r="AN13" s="337">
        <v>0</v>
      </c>
      <c r="AO13" s="337">
        <v>0</v>
      </c>
      <c r="AP13" s="337">
        <v>0</v>
      </c>
      <c r="AQ13" s="337">
        <v>1.139</v>
      </c>
      <c r="AR13" s="337">
        <v>0</v>
      </c>
      <c r="AS13" s="337">
        <v>0</v>
      </c>
      <c r="AT13" s="337">
        <v>0</v>
      </c>
      <c r="AU13" s="337">
        <f t="shared" si="0"/>
        <v>693.04899999999998</v>
      </c>
      <c r="AV13" s="337">
        <v>0</v>
      </c>
      <c r="AW13" s="337">
        <v>0</v>
      </c>
      <c r="AX13" s="338">
        <v>47</v>
      </c>
      <c r="AY13" s="338">
        <v>120</v>
      </c>
      <c r="AZ13" s="337">
        <v>53100</v>
      </c>
      <c r="BA13" s="337">
        <v>53340.86</v>
      </c>
      <c r="BB13" s="339">
        <v>0.86709999999999998</v>
      </c>
      <c r="BC13" s="339">
        <v>0.38733499787967401</v>
      </c>
      <c r="BD13" s="339">
        <v>8.3000000000000007</v>
      </c>
      <c r="BE13" s="339"/>
      <c r="BF13" s="335"/>
      <c r="BG13" s="332"/>
      <c r="BH13" s="335" t="s">
        <v>599</v>
      </c>
      <c r="BI13" s="335" t="s">
        <v>597</v>
      </c>
      <c r="BJ13" s="335" t="s">
        <v>597</v>
      </c>
      <c r="BK13" s="335" t="s">
        <v>82</v>
      </c>
      <c r="BL13" s="333" t="s">
        <v>35</v>
      </c>
      <c r="BM13" s="339">
        <v>188321.51392985001</v>
      </c>
      <c r="BN13" s="333" t="s">
        <v>498</v>
      </c>
      <c r="BO13" s="339"/>
      <c r="BP13" s="340">
        <v>42874</v>
      </c>
      <c r="BQ13" s="340">
        <v>46526</v>
      </c>
      <c r="BR13" s="339">
        <v>0</v>
      </c>
      <c r="BS13" s="339">
        <v>0</v>
      </c>
      <c r="BT13" s="339">
        <v>0</v>
      </c>
    </row>
    <row r="14" spans="1:72" s="329" customFormat="1" ht="18.2" customHeight="1" x14ac:dyDescent="0.15">
      <c r="A14" s="341">
        <v>12</v>
      </c>
      <c r="B14" s="342" t="s">
        <v>814</v>
      </c>
      <c r="C14" s="342" t="s">
        <v>570</v>
      </c>
      <c r="D14" s="343">
        <v>45231</v>
      </c>
      <c r="E14" s="344" t="s">
        <v>601</v>
      </c>
      <c r="F14" s="345">
        <v>0</v>
      </c>
      <c r="G14" s="345">
        <v>1</v>
      </c>
      <c r="H14" s="346">
        <v>57690.97</v>
      </c>
      <c r="I14" s="346">
        <v>7815.18</v>
      </c>
      <c r="J14" s="346">
        <v>0</v>
      </c>
      <c r="K14" s="346">
        <v>65506.15</v>
      </c>
      <c r="L14" s="346">
        <v>7853.79</v>
      </c>
      <c r="M14" s="346">
        <v>0</v>
      </c>
      <c r="N14" s="346">
        <v>0</v>
      </c>
      <c r="O14" s="346">
        <v>7815.18</v>
      </c>
      <c r="P14" s="346">
        <v>7853.79</v>
      </c>
      <c r="Q14" s="346">
        <v>0</v>
      </c>
      <c r="R14" s="346">
        <v>0</v>
      </c>
      <c r="S14" s="346">
        <v>49837.18</v>
      </c>
      <c r="T14" s="346">
        <v>1286.45</v>
      </c>
      <c r="U14" s="346">
        <v>1210.71</v>
      </c>
      <c r="V14" s="346">
        <v>0</v>
      </c>
      <c r="W14" s="346">
        <v>1286.45</v>
      </c>
      <c r="X14" s="346">
        <v>1210.71</v>
      </c>
      <c r="Y14" s="346">
        <v>0</v>
      </c>
      <c r="Z14" s="346">
        <v>0</v>
      </c>
      <c r="AA14" s="346">
        <v>0</v>
      </c>
      <c r="AB14" s="346">
        <v>0</v>
      </c>
      <c r="AC14" s="346">
        <v>0</v>
      </c>
      <c r="AD14" s="346">
        <v>0</v>
      </c>
      <c r="AE14" s="346">
        <v>0</v>
      </c>
      <c r="AF14" s="346">
        <v>230</v>
      </c>
      <c r="AG14" s="346">
        <v>0</v>
      </c>
      <c r="AH14" s="346">
        <v>0</v>
      </c>
      <c r="AI14" s="346">
        <v>216.45</v>
      </c>
      <c r="AJ14" s="346">
        <v>0</v>
      </c>
      <c r="AK14" s="346">
        <v>0</v>
      </c>
      <c r="AL14" s="346">
        <v>0</v>
      </c>
      <c r="AM14" s="346">
        <v>266.54000000000002</v>
      </c>
      <c r="AN14" s="346">
        <v>0</v>
      </c>
      <c r="AO14" s="346">
        <v>0</v>
      </c>
      <c r="AP14" s="346">
        <v>432.9</v>
      </c>
      <c r="AQ14" s="346">
        <v>0</v>
      </c>
      <c r="AR14" s="346">
        <v>0</v>
      </c>
      <c r="AS14" s="346">
        <v>4562.0200000000004</v>
      </c>
      <c r="AT14" s="346">
        <v>0</v>
      </c>
      <c r="AU14" s="346">
        <f t="shared" si="0"/>
        <v>14750</v>
      </c>
      <c r="AV14" s="346">
        <v>0</v>
      </c>
      <c r="AW14" s="346">
        <v>0</v>
      </c>
      <c r="AX14" s="347">
        <v>50</v>
      </c>
      <c r="AY14" s="347">
        <v>120</v>
      </c>
      <c r="AZ14" s="346">
        <v>352750.01</v>
      </c>
      <c r="BA14" s="346">
        <v>318461.5</v>
      </c>
      <c r="BB14" s="348">
        <v>0.88</v>
      </c>
      <c r="BC14" s="348">
        <v>0.13771434977226399</v>
      </c>
      <c r="BD14" s="348">
        <v>11.8</v>
      </c>
      <c r="BE14" s="348"/>
      <c r="BF14" s="344"/>
      <c r="BG14" s="341"/>
      <c r="BH14" s="344" t="s">
        <v>587</v>
      </c>
      <c r="BI14" s="344" t="s">
        <v>595</v>
      </c>
      <c r="BJ14" s="344" t="s">
        <v>602</v>
      </c>
      <c r="BK14" s="344" t="s">
        <v>82</v>
      </c>
      <c r="BL14" s="342" t="s">
        <v>30</v>
      </c>
      <c r="BM14" s="348">
        <v>49837.18</v>
      </c>
      <c r="BN14" s="342" t="s">
        <v>498</v>
      </c>
      <c r="BO14" s="348"/>
      <c r="BP14" s="349">
        <v>43063</v>
      </c>
      <c r="BQ14" s="349">
        <v>46715</v>
      </c>
      <c r="BR14" s="348">
        <v>467.75</v>
      </c>
      <c r="BS14" s="348">
        <v>0</v>
      </c>
      <c r="BT14" s="348">
        <v>0</v>
      </c>
    </row>
    <row r="15" spans="1:72" s="329" customFormat="1" ht="18.2" customHeight="1" x14ac:dyDescent="0.15">
      <c r="A15" s="332">
        <v>13</v>
      </c>
      <c r="B15" s="333" t="s">
        <v>806</v>
      </c>
      <c r="C15" s="333" t="s">
        <v>570</v>
      </c>
      <c r="D15" s="334">
        <v>45231</v>
      </c>
      <c r="E15" s="335" t="s">
        <v>365</v>
      </c>
      <c r="F15" s="336">
        <v>47</v>
      </c>
      <c r="G15" s="336">
        <v>46</v>
      </c>
      <c r="H15" s="337">
        <v>45859.94</v>
      </c>
      <c r="I15" s="337">
        <v>115687.41</v>
      </c>
      <c r="J15" s="337">
        <v>0</v>
      </c>
      <c r="K15" s="337">
        <v>161547.35</v>
      </c>
      <c r="L15" s="337">
        <v>3195.51</v>
      </c>
      <c r="M15" s="337">
        <v>0</v>
      </c>
      <c r="N15" s="337">
        <v>0</v>
      </c>
      <c r="O15" s="337">
        <v>0</v>
      </c>
      <c r="P15" s="337">
        <v>0</v>
      </c>
      <c r="Q15" s="337">
        <v>0</v>
      </c>
      <c r="R15" s="337">
        <v>0</v>
      </c>
      <c r="S15" s="337">
        <v>161547.35</v>
      </c>
      <c r="T15" s="337">
        <v>48360.33</v>
      </c>
      <c r="U15" s="337">
        <v>450.66</v>
      </c>
      <c r="V15" s="337">
        <v>0</v>
      </c>
      <c r="W15" s="337">
        <v>0</v>
      </c>
      <c r="X15" s="337">
        <v>0</v>
      </c>
      <c r="Y15" s="337">
        <v>0</v>
      </c>
      <c r="Z15" s="337">
        <v>0</v>
      </c>
      <c r="AA15" s="337">
        <v>48810.99</v>
      </c>
      <c r="AB15" s="337">
        <v>0</v>
      </c>
      <c r="AC15" s="337">
        <v>0</v>
      </c>
      <c r="AD15" s="337">
        <v>0</v>
      </c>
      <c r="AE15" s="337">
        <v>0</v>
      </c>
      <c r="AF15" s="337">
        <v>0</v>
      </c>
      <c r="AG15" s="337">
        <v>0</v>
      </c>
      <c r="AH15" s="337">
        <v>0</v>
      </c>
      <c r="AI15" s="337">
        <v>0</v>
      </c>
      <c r="AJ15" s="337">
        <v>0</v>
      </c>
      <c r="AK15" s="337">
        <v>0</v>
      </c>
      <c r="AL15" s="337">
        <v>0</v>
      </c>
      <c r="AM15" s="337">
        <v>0</v>
      </c>
      <c r="AN15" s="337">
        <v>0</v>
      </c>
      <c r="AO15" s="337">
        <v>0</v>
      </c>
      <c r="AP15" s="337">
        <v>0</v>
      </c>
      <c r="AQ15" s="337">
        <v>0</v>
      </c>
      <c r="AR15" s="337">
        <v>0</v>
      </c>
      <c r="AS15" s="337">
        <v>0</v>
      </c>
      <c r="AT15" s="337">
        <v>0</v>
      </c>
      <c r="AU15" s="337">
        <f t="shared" si="0"/>
        <v>0</v>
      </c>
      <c r="AV15" s="337">
        <v>118882.92</v>
      </c>
      <c r="AW15" s="337">
        <v>48810.99</v>
      </c>
      <c r="AX15" s="338">
        <v>52</v>
      </c>
      <c r="AY15" s="338">
        <v>120</v>
      </c>
      <c r="AZ15" s="337">
        <v>301200.36</v>
      </c>
      <c r="BA15" s="337">
        <v>256200</v>
      </c>
      <c r="BB15" s="339">
        <v>0.87726800000000005</v>
      </c>
      <c r="BC15" s="339">
        <v>0.55316284402732196</v>
      </c>
      <c r="BD15" s="339">
        <v>11.8</v>
      </c>
      <c r="BE15" s="339"/>
      <c r="BF15" s="335"/>
      <c r="BG15" s="332"/>
      <c r="BH15" s="335" t="s">
        <v>352</v>
      </c>
      <c r="BI15" s="335" t="s">
        <v>495</v>
      </c>
      <c r="BJ15" s="335" t="s">
        <v>603</v>
      </c>
      <c r="BK15" s="335" t="s">
        <v>572</v>
      </c>
      <c r="BL15" s="333" t="s">
        <v>30</v>
      </c>
      <c r="BM15" s="339">
        <v>161547.35</v>
      </c>
      <c r="BN15" s="333" t="s">
        <v>498</v>
      </c>
      <c r="BO15" s="339"/>
      <c r="BP15" s="340">
        <v>43168</v>
      </c>
      <c r="BQ15" s="340">
        <v>46821</v>
      </c>
      <c r="BR15" s="339">
        <v>18588.16</v>
      </c>
      <c r="BS15" s="339">
        <v>0</v>
      </c>
      <c r="BT15" s="339">
        <v>230</v>
      </c>
    </row>
    <row r="16" spans="1:72" s="329" customFormat="1" ht="18.2" customHeight="1" x14ac:dyDescent="0.15">
      <c r="A16" s="341">
        <v>14</v>
      </c>
      <c r="B16" s="342" t="s">
        <v>806</v>
      </c>
      <c r="C16" s="342" t="s">
        <v>570</v>
      </c>
      <c r="D16" s="343">
        <v>45231</v>
      </c>
      <c r="E16" s="344" t="s">
        <v>604</v>
      </c>
      <c r="F16" s="345">
        <v>9</v>
      </c>
      <c r="G16" s="345">
        <v>8</v>
      </c>
      <c r="H16" s="346">
        <v>244582.04</v>
      </c>
      <c r="I16" s="346">
        <v>10029.719999999999</v>
      </c>
      <c r="J16" s="346">
        <v>0</v>
      </c>
      <c r="K16" s="346">
        <v>254611.76</v>
      </c>
      <c r="L16" s="346">
        <v>1172.48</v>
      </c>
      <c r="M16" s="346">
        <v>0</v>
      </c>
      <c r="N16" s="346">
        <v>0</v>
      </c>
      <c r="O16" s="346">
        <v>0</v>
      </c>
      <c r="P16" s="346">
        <v>0</v>
      </c>
      <c r="Q16" s="346">
        <v>0</v>
      </c>
      <c r="R16" s="346">
        <v>0</v>
      </c>
      <c r="S16" s="346">
        <v>254611.76</v>
      </c>
      <c r="T16" s="346">
        <v>20647.09</v>
      </c>
      <c r="U16" s="346">
        <v>2404.9499999999998</v>
      </c>
      <c r="V16" s="346">
        <v>0</v>
      </c>
      <c r="W16" s="346">
        <v>0</v>
      </c>
      <c r="X16" s="346">
        <v>0</v>
      </c>
      <c r="Y16" s="346">
        <v>0</v>
      </c>
      <c r="Z16" s="346">
        <v>0</v>
      </c>
      <c r="AA16" s="346">
        <v>23052.04</v>
      </c>
      <c r="AB16" s="346">
        <v>0</v>
      </c>
      <c r="AC16" s="346">
        <v>0</v>
      </c>
      <c r="AD16" s="346">
        <v>0</v>
      </c>
      <c r="AE16" s="346">
        <v>0</v>
      </c>
      <c r="AF16" s="346">
        <v>0</v>
      </c>
      <c r="AG16" s="346">
        <v>0</v>
      </c>
      <c r="AH16" s="346">
        <v>0</v>
      </c>
      <c r="AI16" s="346">
        <v>0</v>
      </c>
      <c r="AJ16" s="346">
        <v>0</v>
      </c>
      <c r="AK16" s="346">
        <v>0</v>
      </c>
      <c r="AL16" s="346">
        <v>0</v>
      </c>
      <c r="AM16" s="346">
        <v>0</v>
      </c>
      <c r="AN16" s="346">
        <v>0</v>
      </c>
      <c r="AO16" s="346">
        <v>0</v>
      </c>
      <c r="AP16" s="346">
        <v>0</v>
      </c>
      <c r="AQ16" s="346">
        <v>0</v>
      </c>
      <c r="AR16" s="346">
        <v>0</v>
      </c>
      <c r="AS16" s="346">
        <v>0</v>
      </c>
      <c r="AT16" s="346">
        <v>0</v>
      </c>
      <c r="AU16" s="346">
        <f t="shared" si="0"/>
        <v>0</v>
      </c>
      <c r="AV16" s="346">
        <v>11202.2</v>
      </c>
      <c r="AW16" s="346">
        <v>23052.04</v>
      </c>
      <c r="AX16" s="347">
        <v>62</v>
      </c>
      <c r="AY16" s="347">
        <v>180</v>
      </c>
      <c r="AZ16" s="346">
        <v>331560</v>
      </c>
      <c r="BA16" s="346">
        <v>301300</v>
      </c>
      <c r="BB16" s="348">
        <v>0.9</v>
      </c>
      <c r="BC16" s="348">
        <v>0.760539608363757</v>
      </c>
      <c r="BD16" s="348">
        <v>11.8</v>
      </c>
      <c r="BE16" s="348"/>
      <c r="BF16" s="344"/>
      <c r="BG16" s="341"/>
      <c r="BH16" s="344" t="s">
        <v>574</v>
      </c>
      <c r="BI16" s="344" t="s">
        <v>577</v>
      </c>
      <c r="BJ16" s="344" t="s">
        <v>605</v>
      </c>
      <c r="BK16" s="344" t="s">
        <v>572</v>
      </c>
      <c r="BL16" s="342" t="s">
        <v>30</v>
      </c>
      <c r="BM16" s="348">
        <v>254611.76</v>
      </c>
      <c r="BN16" s="342" t="s">
        <v>498</v>
      </c>
      <c r="BO16" s="348"/>
      <c r="BP16" s="349">
        <v>43203</v>
      </c>
      <c r="BQ16" s="349">
        <v>48682</v>
      </c>
      <c r="BR16" s="348">
        <v>3913.02</v>
      </c>
      <c r="BS16" s="348">
        <v>0</v>
      </c>
      <c r="BT16" s="348">
        <v>230</v>
      </c>
    </row>
    <row r="17" spans="1:72" s="329" customFormat="1" ht="18.2" customHeight="1" x14ac:dyDescent="0.15">
      <c r="A17" s="332">
        <v>15</v>
      </c>
      <c r="B17" s="333" t="s">
        <v>806</v>
      </c>
      <c r="C17" s="333" t="s">
        <v>570</v>
      </c>
      <c r="D17" s="334">
        <v>45231</v>
      </c>
      <c r="E17" s="335" t="s">
        <v>366</v>
      </c>
      <c r="F17" s="336">
        <v>3</v>
      </c>
      <c r="G17" s="336">
        <v>3</v>
      </c>
      <c r="H17" s="337">
        <v>157065.59</v>
      </c>
      <c r="I17" s="337">
        <v>4030.34</v>
      </c>
      <c r="J17" s="337">
        <v>0</v>
      </c>
      <c r="K17" s="337">
        <v>161095.93</v>
      </c>
      <c r="L17" s="337">
        <v>2133.34</v>
      </c>
      <c r="M17" s="337">
        <v>0</v>
      </c>
      <c r="N17" s="337">
        <v>0</v>
      </c>
      <c r="O17" s="337">
        <v>1901.5</v>
      </c>
      <c r="P17" s="337">
        <v>0</v>
      </c>
      <c r="Q17" s="337">
        <v>0</v>
      </c>
      <c r="R17" s="337">
        <v>0</v>
      </c>
      <c r="S17" s="337">
        <v>159194.43</v>
      </c>
      <c r="T17" s="337">
        <v>4713.21</v>
      </c>
      <c r="U17" s="337">
        <v>3123.11</v>
      </c>
      <c r="V17" s="337">
        <v>0</v>
      </c>
      <c r="W17" s="337">
        <v>3146.14</v>
      </c>
      <c r="X17" s="337">
        <v>0</v>
      </c>
      <c r="Y17" s="337">
        <v>0</v>
      </c>
      <c r="Z17" s="337">
        <v>0</v>
      </c>
      <c r="AA17" s="337">
        <v>4690.18</v>
      </c>
      <c r="AB17" s="337">
        <v>0</v>
      </c>
      <c r="AC17" s="337">
        <v>0</v>
      </c>
      <c r="AD17" s="337">
        <v>0</v>
      </c>
      <c r="AE17" s="337">
        <v>0</v>
      </c>
      <c r="AF17" s="337">
        <v>0</v>
      </c>
      <c r="AG17" s="337">
        <v>0</v>
      </c>
      <c r="AH17" s="337">
        <v>0</v>
      </c>
      <c r="AI17" s="337">
        <v>0</v>
      </c>
      <c r="AJ17" s="337">
        <v>0</v>
      </c>
      <c r="AK17" s="337">
        <v>0</v>
      </c>
      <c r="AL17" s="337">
        <v>0</v>
      </c>
      <c r="AM17" s="337">
        <v>460</v>
      </c>
      <c r="AN17" s="337">
        <v>0</v>
      </c>
      <c r="AO17" s="337">
        <v>0</v>
      </c>
      <c r="AP17" s="337">
        <v>292.36</v>
      </c>
      <c r="AQ17" s="337">
        <v>0</v>
      </c>
      <c r="AR17" s="337">
        <v>0</v>
      </c>
      <c r="AS17" s="337">
        <v>0</v>
      </c>
      <c r="AT17" s="337">
        <v>0</v>
      </c>
      <c r="AU17" s="337">
        <f t="shared" si="0"/>
        <v>5800</v>
      </c>
      <c r="AV17" s="337">
        <v>4262.18</v>
      </c>
      <c r="AW17" s="337">
        <v>4690.18</v>
      </c>
      <c r="AX17" s="338">
        <v>87</v>
      </c>
      <c r="AY17" s="338">
        <v>152</v>
      </c>
      <c r="AZ17" s="337">
        <v>68570</v>
      </c>
      <c r="BA17" s="337">
        <v>215100</v>
      </c>
      <c r="BB17" s="339">
        <v>0.9</v>
      </c>
      <c r="BC17" s="339">
        <v>0.66608548117154798</v>
      </c>
      <c r="BD17" s="339">
        <v>11.8</v>
      </c>
      <c r="BE17" s="339"/>
      <c r="BF17" s="335"/>
      <c r="BG17" s="332"/>
      <c r="BH17" s="335" t="s">
        <v>352</v>
      </c>
      <c r="BI17" s="335" t="s">
        <v>606</v>
      </c>
      <c r="BJ17" s="335" t="s">
        <v>607</v>
      </c>
      <c r="BK17" s="335" t="s">
        <v>621</v>
      </c>
      <c r="BL17" s="333" t="s">
        <v>30</v>
      </c>
      <c r="BM17" s="339">
        <v>159194.43</v>
      </c>
      <c r="BN17" s="333" t="s">
        <v>498</v>
      </c>
      <c r="BO17" s="339"/>
      <c r="BP17" s="340">
        <v>43213</v>
      </c>
      <c r="BQ17" s="340">
        <v>47840</v>
      </c>
      <c r="BR17" s="339">
        <v>1128.54</v>
      </c>
      <c r="BS17" s="339">
        <v>0</v>
      </c>
      <c r="BT17" s="339">
        <v>230</v>
      </c>
    </row>
    <row r="18" spans="1:72" s="329" customFormat="1" ht="18.2" customHeight="1" x14ac:dyDescent="0.15">
      <c r="A18" s="341">
        <v>16</v>
      </c>
      <c r="B18" s="342" t="s">
        <v>806</v>
      </c>
      <c r="C18" s="342" t="s">
        <v>570</v>
      </c>
      <c r="D18" s="343">
        <v>45231</v>
      </c>
      <c r="E18" s="344" t="s">
        <v>608</v>
      </c>
      <c r="F18" s="345">
        <v>0</v>
      </c>
      <c r="G18" s="345">
        <v>0</v>
      </c>
      <c r="H18" s="346">
        <v>185704.82</v>
      </c>
      <c r="I18" s="346">
        <v>53.73</v>
      </c>
      <c r="J18" s="346">
        <v>0</v>
      </c>
      <c r="K18" s="346">
        <v>185758.55</v>
      </c>
      <c r="L18" s="346">
        <v>2445.0700000000002</v>
      </c>
      <c r="M18" s="346">
        <v>0</v>
      </c>
      <c r="N18" s="346">
        <v>0</v>
      </c>
      <c r="O18" s="346">
        <v>53.73</v>
      </c>
      <c r="P18" s="346">
        <v>2391.4499999999998</v>
      </c>
      <c r="Q18" s="346">
        <v>0</v>
      </c>
      <c r="R18" s="346">
        <v>0</v>
      </c>
      <c r="S18" s="346">
        <v>183313.37</v>
      </c>
      <c r="T18" s="346">
        <v>0</v>
      </c>
      <c r="U18" s="346">
        <v>1825.87</v>
      </c>
      <c r="V18" s="346">
        <v>0</v>
      </c>
      <c r="W18" s="346">
        <v>0</v>
      </c>
      <c r="X18" s="346">
        <v>1825.87</v>
      </c>
      <c r="Y18" s="346">
        <v>0</v>
      </c>
      <c r="Z18" s="346">
        <v>0</v>
      </c>
      <c r="AA18" s="346">
        <v>0</v>
      </c>
      <c r="AB18" s="346">
        <v>0</v>
      </c>
      <c r="AC18" s="346">
        <v>0</v>
      </c>
      <c r="AD18" s="346">
        <v>0</v>
      </c>
      <c r="AE18" s="346">
        <v>0</v>
      </c>
      <c r="AF18" s="346">
        <v>230</v>
      </c>
      <c r="AG18" s="346">
        <v>0</v>
      </c>
      <c r="AH18" s="346">
        <v>0</v>
      </c>
      <c r="AI18" s="346">
        <v>203.95</v>
      </c>
      <c r="AJ18" s="346">
        <v>0</v>
      </c>
      <c r="AK18" s="346">
        <v>0</v>
      </c>
      <c r="AL18" s="346">
        <v>0</v>
      </c>
      <c r="AM18" s="346">
        <v>0</v>
      </c>
      <c r="AN18" s="346">
        <v>0</v>
      </c>
      <c r="AO18" s="346">
        <v>0</v>
      </c>
      <c r="AP18" s="346">
        <v>0</v>
      </c>
      <c r="AQ18" s="346">
        <v>0</v>
      </c>
      <c r="AR18" s="346">
        <v>0</v>
      </c>
      <c r="AS18" s="346">
        <v>0</v>
      </c>
      <c r="AT18" s="346">
        <v>230</v>
      </c>
      <c r="AU18" s="346">
        <f t="shared" si="0"/>
        <v>4475</v>
      </c>
      <c r="AV18" s="346">
        <v>53.62</v>
      </c>
      <c r="AW18" s="346">
        <v>0</v>
      </c>
      <c r="AX18" s="347">
        <v>58</v>
      </c>
      <c r="AY18" s="347">
        <v>120</v>
      </c>
      <c r="AZ18" s="346">
        <v>386639.63</v>
      </c>
      <c r="BA18" s="346">
        <v>300100</v>
      </c>
      <c r="BB18" s="348">
        <v>0.79</v>
      </c>
      <c r="BC18" s="348">
        <v>0.48256435288237298</v>
      </c>
      <c r="BD18" s="348">
        <v>11.8</v>
      </c>
      <c r="BE18" s="348"/>
      <c r="BF18" s="344"/>
      <c r="BG18" s="341"/>
      <c r="BH18" s="344" t="s">
        <v>574</v>
      </c>
      <c r="BI18" s="344" t="s">
        <v>577</v>
      </c>
      <c r="BJ18" s="344" t="s">
        <v>609</v>
      </c>
      <c r="BK18" s="344" t="s">
        <v>82</v>
      </c>
      <c r="BL18" s="342" t="s">
        <v>30</v>
      </c>
      <c r="BM18" s="348">
        <v>183313.37</v>
      </c>
      <c r="BN18" s="342" t="s">
        <v>498</v>
      </c>
      <c r="BO18" s="348"/>
      <c r="BP18" s="349">
        <v>43308</v>
      </c>
      <c r="BQ18" s="349">
        <v>46961</v>
      </c>
      <c r="BR18" s="348">
        <v>230</v>
      </c>
      <c r="BS18" s="348">
        <v>0</v>
      </c>
      <c r="BT18" s="348">
        <v>230</v>
      </c>
    </row>
    <row r="19" spans="1:72" s="329" customFormat="1" ht="18.2" customHeight="1" x14ac:dyDescent="0.15">
      <c r="A19" s="332">
        <v>17</v>
      </c>
      <c r="B19" s="333" t="s">
        <v>806</v>
      </c>
      <c r="C19" s="333" t="s">
        <v>570</v>
      </c>
      <c r="D19" s="334">
        <v>45231</v>
      </c>
      <c r="E19" s="335" t="s">
        <v>610</v>
      </c>
      <c r="F19" s="336">
        <v>0</v>
      </c>
      <c r="G19" s="336">
        <v>0</v>
      </c>
      <c r="H19" s="337">
        <v>143703.62</v>
      </c>
      <c r="I19" s="337">
        <v>0</v>
      </c>
      <c r="J19" s="337">
        <v>0</v>
      </c>
      <c r="K19" s="337">
        <v>143703.62</v>
      </c>
      <c r="L19" s="337">
        <v>1730.7</v>
      </c>
      <c r="M19" s="337">
        <v>0</v>
      </c>
      <c r="N19" s="337">
        <v>0</v>
      </c>
      <c r="O19" s="337">
        <v>0</v>
      </c>
      <c r="P19" s="337">
        <v>1730.7</v>
      </c>
      <c r="Q19" s="337">
        <v>0</v>
      </c>
      <c r="R19" s="337">
        <v>0</v>
      </c>
      <c r="S19" s="337">
        <v>141972.92000000001</v>
      </c>
      <c r="T19" s="337">
        <v>0</v>
      </c>
      <c r="U19" s="337">
        <v>1413.09</v>
      </c>
      <c r="V19" s="337">
        <v>0</v>
      </c>
      <c r="W19" s="337">
        <v>0</v>
      </c>
      <c r="X19" s="337">
        <v>1413.09</v>
      </c>
      <c r="Y19" s="337">
        <v>0</v>
      </c>
      <c r="Z19" s="337">
        <v>0</v>
      </c>
      <c r="AA19" s="337">
        <v>0</v>
      </c>
      <c r="AB19" s="337">
        <v>0</v>
      </c>
      <c r="AC19" s="337">
        <v>0</v>
      </c>
      <c r="AD19" s="337">
        <v>0</v>
      </c>
      <c r="AE19" s="337">
        <v>0</v>
      </c>
      <c r="AF19" s="337">
        <v>0</v>
      </c>
      <c r="AG19" s="337">
        <v>0</v>
      </c>
      <c r="AH19" s="337">
        <v>0</v>
      </c>
      <c r="AI19" s="337">
        <v>150.13</v>
      </c>
      <c r="AJ19" s="337">
        <v>0</v>
      </c>
      <c r="AK19" s="337">
        <v>0</v>
      </c>
      <c r="AL19" s="337">
        <v>0</v>
      </c>
      <c r="AM19" s="337">
        <v>0</v>
      </c>
      <c r="AN19" s="337">
        <v>0</v>
      </c>
      <c r="AO19" s="337">
        <v>0</v>
      </c>
      <c r="AP19" s="337">
        <v>0</v>
      </c>
      <c r="AQ19" s="337">
        <v>0.08</v>
      </c>
      <c r="AR19" s="337">
        <v>0</v>
      </c>
      <c r="AS19" s="337">
        <v>0</v>
      </c>
      <c r="AT19" s="337">
        <v>0</v>
      </c>
      <c r="AU19" s="337">
        <f t="shared" si="0"/>
        <v>3294</v>
      </c>
      <c r="AV19" s="337">
        <v>0</v>
      </c>
      <c r="AW19" s="337">
        <v>0</v>
      </c>
      <c r="AX19" s="338">
        <v>62</v>
      </c>
      <c r="AY19" s="338">
        <v>120</v>
      </c>
      <c r="AZ19" s="337">
        <v>222891.04</v>
      </c>
      <c r="BA19" s="337">
        <v>220000</v>
      </c>
      <c r="BB19" s="339">
        <v>0.9</v>
      </c>
      <c r="BC19" s="339">
        <v>0.58079830909090902</v>
      </c>
      <c r="BD19" s="339">
        <v>11.8</v>
      </c>
      <c r="BE19" s="339"/>
      <c r="BF19" s="335"/>
      <c r="BG19" s="332"/>
      <c r="BH19" s="335" t="s">
        <v>352</v>
      </c>
      <c r="BI19" s="335" t="s">
        <v>606</v>
      </c>
      <c r="BJ19" s="335" t="s">
        <v>607</v>
      </c>
      <c r="BK19" s="335" t="s">
        <v>82</v>
      </c>
      <c r="BL19" s="333" t="s">
        <v>30</v>
      </c>
      <c r="BM19" s="339">
        <v>141972.92000000001</v>
      </c>
      <c r="BN19" s="333" t="s">
        <v>498</v>
      </c>
      <c r="BO19" s="339"/>
      <c r="BP19" s="340">
        <v>43427</v>
      </c>
      <c r="BQ19" s="340">
        <v>47080</v>
      </c>
      <c r="BR19" s="339">
        <v>0</v>
      </c>
      <c r="BS19" s="339">
        <v>0</v>
      </c>
      <c r="BT19" s="339">
        <v>0</v>
      </c>
    </row>
    <row r="20" spans="1:72" s="329" customFormat="1" ht="18.2" customHeight="1" x14ac:dyDescent="0.15">
      <c r="A20" s="341">
        <v>18</v>
      </c>
      <c r="B20" s="342" t="s">
        <v>806</v>
      </c>
      <c r="C20" s="342" t="s">
        <v>570</v>
      </c>
      <c r="D20" s="343">
        <v>45231</v>
      </c>
      <c r="E20" s="344" t="s">
        <v>611</v>
      </c>
      <c r="F20" s="345">
        <v>0</v>
      </c>
      <c r="G20" s="345">
        <v>0</v>
      </c>
      <c r="H20" s="346">
        <v>96030.720000000001</v>
      </c>
      <c r="I20" s="346">
        <v>0</v>
      </c>
      <c r="J20" s="346">
        <v>0</v>
      </c>
      <c r="K20" s="346">
        <v>96030.720000000001</v>
      </c>
      <c r="L20" s="346">
        <v>4100.84</v>
      </c>
      <c r="M20" s="346">
        <v>0</v>
      </c>
      <c r="N20" s="346">
        <v>0</v>
      </c>
      <c r="O20" s="346">
        <v>0</v>
      </c>
      <c r="P20" s="346">
        <v>4100.84</v>
      </c>
      <c r="Q20" s="346">
        <v>0</v>
      </c>
      <c r="R20" s="346">
        <v>0</v>
      </c>
      <c r="S20" s="346">
        <v>91929.88</v>
      </c>
      <c r="T20" s="346">
        <v>0</v>
      </c>
      <c r="U20" s="346">
        <v>944.3</v>
      </c>
      <c r="V20" s="346">
        <v>0</v>
      </c>
      <c r="W20" s="346">
        <v>0</v>
      </c>
      <c r="X20" s="346">
        <v>944.3</v>
      </c>
      <c r="Y20" s="346">
        <v>0</v>
      </c>
      <c r="Z20" s="346">
        <v>0</v>
      </c>
      <c r="AA20" s="346">
        <v>0</v>
      </c>
      <c r="AB20" s="346">
        <v>0</v>
      </c>
      <c r="AC20" s="346">
        <v>0</v>
      </c>
      <c r="AD20" s="346">
        <v>0</v>
      </c>
      <c r="AE20" s="346">
        <v>0</v>
      </c>
      <c r="AF20" s="346">
        <v>0</v>
      </c>
      <c r="AG20" s="346">
        <v>0</v>
      </c>
      <c r="AH20" s="346">
        <v>0</v>
      </c>
      <c r="AI20" s="346">
        <v>240.94</v>
      </c>
      <c r="AJ20" s="346">
        <v>0</v>
      </c>
      <c r="AK20" s="346">
        <v>0</v>
      </c>
      <c r="AL20" s="346">
        <v>0</v>
      </c>
      <c r="AM20" s="346">
        <v>0</v>
      </c>
      <c r="AN20" s="346">
        <v>0</v>
      </c>
      <c r="AO20" s="346">
        <v>0</v>
      </c>
      <c r="AP20" s="346">
        <v>0</v>
      </c>
      <c r="AQ20" s="346">
        <v>13.92</v>
      </c>
      <c r="AR20" s="346">
        <v>0</v>
      </c>
      <c r="AS20" s="346">
        <v>0</v>
      </c>
      <c r="AT20" s="346">
        <v>0</v>
      </c>
      <c r="AU20" s="346">
        <f t="shared" si="0"/>
        <v>5300</v>
      </c>
      <c r="AV20" s="346">
        <v>0</v>
      </c>
      <c r="AW20" s="346">
        <v>0</v>
      </c>
      <c r="AX20" s="347">
        <v>64</v>
      </c>
      <c r="AY20" s="347">
        <v>120</v>
      </c>
      <c r="AZ20" s="346">
        <v>420998.61</v>
      </c>
      <c r="BA20" s="346">
        <v>354500</v>
      </c>
      <c r="BB20" s="348">
        <v>0.89</v>
      </c>
      <c r="BC20" s="348">
        <v>0.23079715994358299</v>
      </c>
      <c r="BD20" s="348">
        <v>13.77</v>
      </c>
      <c r="BE20" s="348"/>
      <c r="BF20" s="344"/>
      <c r="BG20" s="341"/>
      <c r="BH20" s="344" t="s">
        <v>574</v>
      </c>
      <c r="BI20" s="344" t="s">
        <v>575</v>
      </c>
      <c r="BJ20" s="344" t="s">
        <v>612</v>
      </c>
      <c r="BK20" s="344" t="s">
        <v>82</v>
      </c>
      <c r="BL20" s="342" t="s">
        <v>30</v>
      </c>
      <c r="BM20" s="348">
        <v>91929.88</v>
      </c>
      <c r="BN20" s="342" t="s">
        <v>498</v>
      </c>
      <c r="BO20" s="348"/>
      <c r="BP20" s="349">
        <v>43427</v>
      </c>
      <c r="BQ20" s="349">
        <v>47080</v>
      </c>
      <c r="BR20" s="348">
        <v>0</v>
      </c>
      <c r="BS20" s="348">
        <v>0</v>
      </c>
      <c r="BT20" s="348">
        <v>0</v>
      </c>
    </row>
    <row r="21" spans="1:72" s="329" customFormat="1" ht="18.2" customHeight="1" x14ac:dyDescent="0.15">
      <c r="A21" s="332">
        <v>19</v>
      </c>
      <c r="B21" s="333" t="s">
        <v>806</v>
      </c>
      <c r="C21" s="333" t="s">
        <v>570</v>
      </c>
      <c r="D21" s="334">
        <v>45231</v>
      </c>
      <c r="E21" s="335" t="s">
        <v>613</v>
      </c>
      <c r="F21" s="336">
        <v>0</v>
      </c>
      <c r="G21" s="336">
        <v>0</v>
      </c>
      <c r="H21" s="337">
        <v>91465.27</v>
      </c>
      <c r="I21" s="337">
        <v>0</v>
      </c>
      <c r="J21" s="337">
        <v>0</v>
      </c>
      <c r="K21" s="337">
        <v>91465.27</v>
      </c>
      <c r="L21" s="337">
        <v>3418.49</v>
      </c>
      <c r="M21" s="337">
        <v>0</v>
      </c>
      <c r="N21" s="337">
        <v>0</v>
      </c>
      <c r="O21" s="337">
        <v>0</v>
      </c>
      <c r="P21" s="337">
        <v>3418.49</v>
      </c>
      <c r="Q21" s="337">
        <v>0</v>
      </c>
      <c r="R21" s="337">
        <v>0</v>
      </c>
      <c r="S21" s="337">
        <v>88046.78</v>
      </c>
      <c r="T21" s="337">
        <v>0</v>
      </c>
      <c r="U21" s="337">
        <v>899.41</v>
      </c>
      <c r="V21" s="337">
        <v>0</v>
      </c>
      <c r="W21" s="337">
        <v>0</v>
      </c>
      <c r="X21" s="337">
        <v>899.41</v>
      </c>
      <c r="Y21" s="337">
        <v>0</v>
      </c>
      <c r="Z21" s="337">
        <v>0</v>
      </c>
      <c r="AA21" s="337">
        <v>0</v>
      </c>
      <c r="AB21" s="337">
        <v>0</v>
      </c>
      <c r="AC21" s="337">
        <v>0</v>
      </c>
      <c r="AD21" s="337">
        <v>0</v>
      </c>
      <c r="AE21" s="337">
        <v>0</v>
      </c>
      <c r="AF21" s="337">
        <v>0</v>
      </c>
      <c r="AG21" s="337">
        <v>0</v>
      </c>
      <c r="AH21" s="337">
        <v>0</v>
      </c>
      <c r="AI21" s="337">
        <v>206.21</v>
      </c>
      <c r="AJ21" s="337">
        <v>0</v>
      </c>
      <c r="AK21" s="337">
        <v>0</v>
      </c>
      <c r="AL21" s="337">
        <v>0</v>
      </c>
      <c r="AM21" s="337">
        <v>0</v>
      </c>
      <c r="AN21" s="337">
        <v>0</v>
      </c>
      <c r="AO21" s="337">
        <v>0</v>
      </c>
      <c r="AP21" s="337">
        <v>0</v>
      </c>
      <c r="AQ21" s="337">
        <v>0.89</v>
      </c>
      <c r="AR21" s="337">
        <v>0</v>
      </c>
      <c r="AS21" s="337">
        <v>0</v>
      </c>
      <c r="AT21" s="337">
        <v>0</v>
      </c>
      <c r="AU21" s="337">
        <f t="shared" si="0"/>
        <v>4525</v>
      </c>
      <c r="AV21" s="337">
        <v>0</v>
      </c>
      <c r="AW21" s="337">
        <v>0</v>
      </c>
      <c r="AX21" s="338">
        <v>64</v>
      </c>
      <c r="AY21" s="338">
        <v>120</v>
      </c>
      <c r="AZ21" s="337">
        <v>366900.37</v>
      </c>
      <c r="BA21" s="337">
        <v>303400</v>
      </c>
      <c r="BB21" s="339">
        <v>0.9</v>
      </c>
      <c r="BC21" s="339">
        <v>0.26118029663810099</v>
      </c>
      <c r="BD21" s="339">
        <v>13.77</v>
      </c>
      <c r="BE21" s="339"/>
      <c r="BF21" s="335"/>
      <c r="BG21" s="332"/>
      <c r="BH21" s="335" t="s">
        <v>574</v>
      </c>
      <c r="BI21" s="335" t="s">
        <v>614</v>
      </c>
      <c r="BJ21" s="335" t="s">
        <v>615</v>
      </c>
      <c r="BK21" s="335" t="s">
        <v>82</v>
      </c>
      <c r="BL21" s="333" t="s">
        <v>30</v>
      </c>
      <c r="BM21" s="339">
        <v>88046.78</v>
      </c>
      <c r="BN21" s="333" t="s">
        <v>498</v>
      </c>
      <c r="BO21" s="339"/>
      <c r="BP21" s="340">
        <v>43486</v>
      </c>
      <c r="BQ21" s="340">
        <v>47139</v>
      </c>
      <c r="BR21" s="339">
        <v>0</v>
      </c>
      <c r="BS21" s="339">
        <v>0</v>
      </c>
      <c r="BT21" s="339">
        <v>0</v>
      </c>
    </row>
    <row r="22" spans="1:72" s="329" customFormat="1" ht="18.2" customHeight="1" x14ac:dyDescent="0.15">
      <c r="A22" s="341">
        <v>20</v>
      </c>
      <c r="B22" s="342" t="s">
        <v>806</v>
      </c>
      <c r="C22" s="342" t="s">
        <v>570</v>
      </c>
      <c r="D22" s="343">
        <v>45231</v>
      </c>
      <c r="E22" s="344" t="s">
        <v>616</v>
      </c>
      <c r="F22" s="345">
        <v>0</v>
      </c>
      <c r="G22" s="345">
        <v>0</v>
      </c>
      <c r="H22" s="346">
        <v>138121.16</v>
      </c>
      <c r="I22" s="346">
        <v>0</v>
      </c>
      <c r="J22" s="346">
        <v>0</v>
      </c>
      <c r="K22" s="346">
        <v>138121.16</v>
      </c>
      <c r="L22" s="346">
        <v>3969.71</v>
      </c>
      <c r="M22" s="346">
        <v>0</v>
      </c>
      <c r="N22" s="346">
        <v>0</v>
      </c>
      <c r="O22" s="346">
        <v>0</v>
      </c>
      <c r="P22" s="346">
        <v>0</v>
      </c>
      <c r="Q22" s="346">
        <v>0</v>
      </c>
      <c r="R22" s="346">
        <v>0</v>
      </c>
      <c r="S22" s="346">
        <v>138121.16</v>
      </c>
      <c r="T22" s="346">
        <v>0</v>
      </c>
      <c r="U22" s="346">
        <v>1358.19</v>
      </c>
      <c r="V22" s="346">
        <v>0</v>
      </c>
      <c r="W22" s="346">
        <v>0</v>
      </c>
      <c r="X22" s="346">
        <v>0</v>
      </c>
      <c r="Y22" s="346">
        <v>0</v>
      </c>
      <c r="Z22" s="346">
        <v>0</v>
      </c>
      <c r="AA22" s="346">
        <v>1358.19</v>
      </c>
      <c r="AB22" s="346">
        <v>0</v>
      </c>
      <c r="AC22" s="346">
        <v>0</v>
      </c>
      <c r="AD22" s="346">
        <v>0</v>
      </c>
      <c r="AE22" s="346">
        <v>0</v>
      </c>
      <c r="AF22" s="346">
        <v>0</v>
      </c>
      <c r="AG22" s="346">
        <v>0</v>
      </c>
      <c r="AH22" s="346">
        <v>0</v>
      </c>
      <c r="AI22" s="346">
        <v>9.9</v>
      </c>
      <c r="AJ22" s="346">
        <v>0</v>
      </c>
      <c r="AK22" s="346">
        <v>0</v>
      </c>
      <c r="AL22" s="346">
        <v>0</v>
      </c>
      <c r="AM22" s="346">
        <v>0</v>
      </c>
      <c r="AN22" s="346">
        <v>0</v>
      </c>
      <c r="AO22" s="346">
        <v>0</v>
      </c>
      <c r="AP22" s="346">
        <v>0</v>
      </c>
      <c r="AQ22" s="346">
        <v>0</v>
      </c>
      <c r="AR22" s="346">
        <v>0</v>
      </c>
      <c r="AS22" s="346">
        <v>9.9</v>
      </c>
      <c r="AT22" s="346">
        <v>0</v>
      </c>
      <c r="AU22" s="346">
        <f t="shared" si="0"/>
        <v>0</v>
      </c>
      <c r="AV22" s="346">
        <v>3969.71</v>
      </c>
      <c r="AW22" s="346">
        <v>1358.19</v>
      </c>
      <c r="AX22" s="347">
        <v>62</v>
      </c>
      <c r="AY22" s="347">
        <v>120</v>
      </c>
      <c r="AZ22" s="346">
        <v>350999.99</v>
      </c>
      <c r="BA22" s="346">
        <v>374368.23</v>
      </c>
      <c r="BB22" s="348">
        <v>0.9</v>
      </c>
      <c r="BC22" s="348">
        <v>0.332050195605541</v>
      </c>
      <c r="BD22" s="348">
        <v>11.8</v>
      </c>
      <c r="BE22" s="348"/>
      <c r="BF22" s="344"/>
      <c r="BG22" s="341"/>
      <c r="BH22" s="344" t="s">
        <v>352</v>
      </c>
      <c r="BI22" s="344" t="s">
        <v>617</v>
      </c>
      <c r="BJ22" s="344" t="s">
        <v>603</v>
      </c>
      <c r="BK22" s="344" t="s">
        <v>82</v>
      </c>
      <c r="BL22" s="342" t="s">
        <v>30</v>
      </c>
      <c r="BM22" s="348">
        <v>138121.16</v>
      </c>
      <c r="BN22" s="342" t="s">
        <v>498</v>
      </c>
      <c r="BO22" s="348"/>
      <c r="BP22" s="349">
        <v>43486</v>
      </c>
      <c r="BQ22" s="349">
        <v>47139</v>
      </c>
      <c r="BR22" s="348">
        <v>244.54</v>
      </c>
      <c r="BS22" s="348">
        <v>0</v>
      </c>
      <c r="BT22" s="348">
        <v>230</v>
      </c>
    </row>
    <row r="23" spans="1:72" s="329" customFormat="1" ht="18.2" customHeight="1" x14ac:dyDescent="0.15">
      <c r="A23" s="332">
        <v>21</v>
      </c>
      <c r="B23" s="333" t="s">
        <v>806</v>
      </c>
      <c r="C23" s="333" t="s">
        <v>570</v>
      </c>
      <c r="D23" s="334">
        <v>45231</v>
      </c>
      <c r="E23" s="335" t="s">
        <v>367</v>
      </c>
      <c r="F23" s="336">
        <v>1</v>
      </c>
      <c r="G23" s="336">
        <v>0</v>
      </c>
      <c r="H23" s="337">
        <v>184305.07</v>
      </c>
      <c r="I23" s="337">
        <v>2211.35</v>
      </c>
      <c r="J23" s="337">
        <v>0</v>
      </c>
      <c r="K23" s="337">
        <v>186516.42</v>
      </c>
      <c r="L23" s="337">
        <v>4444.45</v>
      </c>
      <c r="M23" s="337">
        <v>0</v>
      </c>
      <c r="N23" s="337">
        <v>0</v>
      </c>
      <c r="O23" s="337">
        <v>2211.35</v>
      </c>
      <c r="P23" s="337">
        <v>0</v>
      </c>
      <c r="Q23" s="337">
        <v>0</v>
      </c>
      <c r="R23" s="337">
        <v>0</v>
      </c>
      <c r="S23" s="337">
        <v>184305.07</v>
      </c>
      <c r="T23" s="337">
        <v>1834.08</v>
      </c>
      <c r="U23" s="337">
        <v>3646.41</v>
      </c>
      <c r="V23" s="337">
        <v>0</v>
      </c>
      <c r="W23" s="337">
        <v>1834.08</v>
      </c>
      <c r="X23" s="337">
        <v>0</v>
      </c>
      <c r="Y23" s="337">
        <v>0</v>
      </c>
      <c r="Z23" s="337">
        <v>0</v>
      </c>
      <c r="AA23" s="337">
        <v>3646.41</v>
      </c>
      <c r="AB23" s="337">
        <v>0</v>
      </c>
      <c r="AC23" s="337">
        <v>0</v>
      </c>
      <c r="AD23" s="337">
        <v>0</v>
      </c>
      <c r="AE23" s="337">
        <v>0</v>
      </c>
      <c r="AF23" s="337">
        <v>0</v>
      </c>
      <c r="AG23" s="337">
        <v>0</v>
      </c>
      <c r="AH23" s="337">
        <v>0</v>
      </c>
      <c r="AI23" s="337">
        <v>0.52</v>
      </c>
      <c r="AJ23" s="337">
        <v>0</v>
      </c>
      <c r="AK23" s="337">
        <v>0</v>
      </c>
      <c r="AL23" s="337">
        <v>0</v>
      </c>
      <c r="AM23" s="337">
        <v>165.86</v>
      </c>
      <c r="AN23" s="337">
        <v>0</v>
      </c>
      <c r="AO23" s="337">
        <v>0</v>
      </c>
      <c r="AP23" s="337">
        <v>193.19</v>
      </c>
      <c r="AQ23" s="337">
        <v>0</v>
      </c>
      <c r="AR23" s="337">
        <v>0</v>
      </c>
      <c r="AS23" s="337">
        <v>0</v>
      </c>
      <c r="AT23" s="337">
        <v>0</v>
      </c>
      <c r="AU23" s="337">
        <f t="shared" si="0"/>
        <v>4405</v>
      </c>
      <c r="AV23" s="337">
        <v>4444.45</v>
      </c>
      <c r="AW23" s="337">
        <v>3646.41</v>
      </c>
      <c r="AX23" s="338">
        <v>64</v>
      </c>
      <c r="AY23" s="338">
        <v>120</v>
      </c>
      <c r="AZ23" s="337">
        <v>281003.48</v>
      </c>
      <c r="BA23" s="337">
        <v>284254.51</v>
      </c>
      <c r="BB23" s="339">
        <v>0.9</v>
      </c>
      <c r="BC23" s="339">
        <v>0.58354241415553998</v>
      </c>
      <c r="BD23" s="339">
        <v>13.77</v>
      </c>
      <c r="BE23" s="339"/>
      <c r="BF23" s="335"/>
      <c r="BG23" s="332"/>
      <c r="BH23" s="335" t="s">
        <v>618</v>
      </c>
      <c r="BI23" s="335" t="s">
        <v>619</v>
      </c>
      <c r="BJ23" s="335" t="s">
        <v>620</v>
      </c>
      <c r="BK23" s="335" t="s">
        <v>621</v>
      </c>
      <c r="BL23" s="333" t="s">
        <v>30</v>
      </c>
      <c r="BM23" s="339">
        <v>184305.07</v>
      </c>
      <c r="BN23" s="333" t="s">
        <v>498</v>
      </c>
      <c r="BO23" s="339"/>
      <c r="BP23" s="340">
        <v>43543</v>
      </c>
      <c r="BQ23" s="340">
        <v>47196</v>
      </c>
      <c r="BR23" s="339">
        <v>551.72</v>
      </c>
      <c r="BS23" s="339">
        <v>0</v>
      </c>
      <c r="BT23" s="339">
        <v>230</v>
      </c>
    </row>
    <row r="24" spans="1:72" s="329" customFormat="1" ht="18.2" customHeight="1" x14ac:dyDescent="0.15">
      <c r="A24" s="341">
        <v>22</v>
      </c>
      <c r="B24" s="342" t="s">
        <v>806</v>
      </c>
      <c r="C24" s="342" t="s">
        <v>570</v>
      </c>
      <c r="D24" s="343">
        <v>45231</v>
      </c>
      <c r="E24" s="344" t="s">
        <v>622</v>
      </c>
      <c r="F24" s="345">
        <v>0</v>
      </c>
      <c r="G24" s="345">
        <v>0</v>
      </c>
      <c r="H24" s="346">
        <v>146106.73000000001</v>
      </c>
      <c r="I24" s="346">
        <v>0</v>
      </c>
      <c r="J24" s="346">
        <v>0</v>
      </c>
      <c r="K24" s="346">
        <v>146106.73000000001</v>
      </c>
      <c r="L24" s="346">
        <v>1735.53</v>
      </c>
      <c r="M24" s="346">
        <v>0</v>
      </c>
      <c r="N24" s="346">
        <v>0</v>
      </c>
      <c r="O24" s="346">
        <v>0</v>
      </c>
      <c r="P24" s="346">
        <v>1735.53</v>
      </c>
      <c r="Q24" s="346">
        <v>0</v>
      </c>
      <c r="R24" s="346">
        <v>0</v>
      </c>
      <c r="S24" s="346">
        <v>144371.20000000001</v>
      </c>
      <c r="T24" s="346">
        <v>0</v>
      </c>
      <c r="U24" s="346">
        <v>1436.72</v>
      </c>
      <c r="V24" s="346">
        <v>0</v>
      </c>
      <c r="W24" s="346">
        <v>0</v>
      </c>
      <c r="X24" s="346">
        <v>1436.72</v>
      </c>
      <c r="Y24" s="346">
        <v>0</v>
      </c>
      <c r="Z24" s="346">
        <v>0</v>
      </c>
      <c r="AA24" s="346">
        <v>0</v>
      </c>
      <c r="AB24" s="346">
        <v>0</v>
      </c>
      <c r="AC24" s="346">
        <v>0</v>
      </c>
      <c r="AD24" s="346">
        <v>0</v>
      </c>
      <c r="AE24" s="346">
        <v>0</v>
      </c>
      <c r="AF24" s="346">
        <v>0</v>
      </c>
      <c r="AG24" s="346">
        <v>0</v>
      </c>
      <c r="AH24" s="346">
        <v>0</v>
      </c>
      <c r="AI24" s="346">
        <v>151.49</v>
      </c>
      <c r="AJ24" s="346">
        <v>0</v>
      </c>
      <c r="AK24" s="346">
        <v>0</v>
      </c>
      <c r="AL24" s="346">
        <v>0</v>
      </c>
      <c r="AM24" s="346">
        <v>0</v>
      </c>
      <c r="AN24" s="346">
        <v>0</v>
      </c>
      <c r="AO24" s="346">
        <v>0</v>
      </c>
      <c r="AP24" s="346">
        <v>0</v>
      </c>
      <c r="AQ24" s="346">
        <v>0</v>
      </c>
      <c r="AR24" s="346">
        <v>0</v>
      </c>
      <c r="AS24" s="346">
        <v>0</v>
      </c>
      <c r="AT24" s="346">
        <v>0</v>
      </c>
      <c r="AU24" s="346">
        <f t="shared" si="0"/>
        <v>3323.74</v>
      </c>
      <c r="AV24" s="346">
        <v>0</v>
      </c>
      <c r="AW24" s="346">
        <v>0</v>
      </c>
      <c r="AX24" s="347">
        <v>66</v>
      </c>
      <c r="AY24" s="347">
        <v>120</v>
      </c>
      <c r="AZ24" s="346">
        <v>249001.75</v>
      </c>
      <c r="BA24" s="346">
        <v>222900</v>
      </c>
      <c r="BB24" s="348">
        <v>0.9</v>
      </c>
      <c r="BC24" s="348">
        <v>0.58292543741588199</v>
      </c>
      <c r="BD24" s="348">
        <v>11.8</v>
      </c>
      <c r="BE24" s="348"/>
      <c r="BF24" s="344"/>
      <c r="BG24" s="341"/>
      <c r="BH24" s="344" t="s">
        <v>352</v>
      </c>
      <c r="BI24" s="344" t="s">
        <v>606</v>
      </c>
      <c r="BJ24" s="344" t="s">
        <v>623</v>
      </c>
      <c r="BK24" s="344" t="s">
        <v>82</v>
      </c>
      <c r="BL24" s="342" t="s">
        <v>30</v>
      </c>
      <c r="BM24" s="348">
        <v>144371.20000000001</v>
      </c>
      <c r="BN24" s="342" t="s">
        <v>498</v>
      </c>
      <c r="BO24" s="348"/>
      <c r="BP24" s="349">
        <v>43577</v>
      </c>
      <c r="BQ24" s="349">
        <v>47230</v>
      </c>
      <c r="BR24" s="348">
        <v>0</v>
      </c>
      <c r="BS24" s="348">
        <v>0</v>
      </c>
      <c r="BT24" s="348">
        <v>0</v>
      </c>
    </row>
    <row r="25" spans="1:72" s="329" customFormat="1" ht="18.2" customHeight="1" x14ac:dyDescent="0.15">
      <c r="A25" s="332">
        <v>23</v>
      </c>
      <c r="B25" s="333" t="s">
        <v>806</v>
      </c>
      <c r="C25" s="333" t="s">
        <v>570</v>
      </c>
      <c r="D25" s="334">
        <v>45231</v>
      </c>
      <c r="E25" s="335" t="s">
        <v>624</v>
      </c>
      <c r="F25" s="336">
        <v>0</v>
      </c>
      <c r="G25" s="336">
        <v>0</v>
      </c>
      <c r="H25" s="337">
        <v>194834.82</v>
      </c>
      <c r="I25" s="337">
        <v>0</v>
      </c>
      <c r="J25" s="337">
        <v>0</v>
      </c>
      <c r="K25" s="337">
        <v>194834.82</v>
      </c>
      <c r="L25" s="337">
        <v>2322.33</v>
      </c>
      <c r="M25" s="337">
        <v>0</v>
      </c>
      <c r="N25" s="337">
        <v>0</v>
      </c>
      <c r="O25" s="337">
        <v>0</v>
      </c>
      <c r="P25" s="337">
        <v>2322.33</v>
      </c>
      <c r="Q25" s="337">
        <v>0</v>
      </c>
      <c r="R25" s="337">
        <v>0</v>
      </c>
      <c r="S25" s="337">
        <v>192512.49</v>
      </c>
      <c r="T25" s="337">
        <v>0</v>
      </c>
      <c r="U25" s="337">
        <v>1915.88</v>
      </c>
      <c r="V25" s="337">
        <v>0</v>
      </c>
      <c r="W25" s="337">
        <v>0</v>
      </c>
      <c r="X25" s="337">
        <v>1915.88</v>
      </c>
      <c r="Y25" s="337">
        <v>0</v>
      </c>
      <c r="Z25" s="337">
        <v>0</v>
      </c>
      <c r="AA25" s="337">
        <v>0</v>
      </c>
      <c r="AB25" s="337">
        <v>0</v>
      </c>
      <c r="AC25" s="337">
        <v>0</v>
      </c>
      <c r="AD25" s="337">
        <v>0</v>
      </c>
      <c r="AE25" s="337">
        <v>0</v>
      </c>
      <c r="AF25" s="337">
        <v>0</v>
      </c>
      <c r="AG25" s="337">
        <v>0</v>
      </c>
      <c r="AH25" s="337">
        <v>0</v>
      </c>
      <c r="AI25" s="337">
        <v>202.39</v>
      </c>
      <c r="AJ25" s="337">
        <v>0</v>
      </c>
      <c r="AK25" s="337">
        <v>0</v>
      </c>
      <c r="AL25" s="337">
        <v>0</v>
      </c>
      <c r="AM25" s="337">
        <v>0</v>
      </c>
      <c r="AN25" s="337">
        <v>0</v>
      </c>
      <c r="AO25" s="337">
        <v>0</v>
      </c>
      <c r="AP25" s="337">
        <v>0</v>
      </c>
      <c r="AQ25" s="337">
        <v>0.01</v>
      </c>
      <c r="AR25" s="337">
        <v>0</v>
      </c>
      <c r="AS25" s="337">
        <v>0</v>
      </c>
      <c r="AT25" s="337">
        <v>0</v>
      </c>
      <c r="AU25" s="337">
        <f t="shared" si="0"/>
        <v>4440.6100000000006</v>
      </c>
      <c r="AV25" s="337">
        <v>0</v>
      </c>
      <c r="AW25" s="337">
        <v>0</v>
      </c>
      <c r="AX25" s="338">
        <v>66</v>
      </c>
      <c r="AY25" s="338">
        <v>120</v>
      </c>
      <c r="AZ25" s="337">
        <v>332644.40000000002</v>
      </c>
      <c r="BA25" s="337">
        <v>297800</v>
      </c>
      <c r="BB25" s="339">
        <v>0.9</v>
      </c>
      <c r="BC25" s="339">
        <v>0.58180403290799199</v>
      </c>
      <c r="BD25" s="339">
        <v>11.8</v>
      </c>
      <c r="BE25" s="339"/>
      <c r="BF25" s="335"/>
      <c r="BG25" s="332"/>
      <c r="BH25" s="335" t="s">
        <v>574</v>
      </c>
      <c r="BI25" s="335" t="s">
        <v>577</v>
      </c>
      <c r="BJ25" s="335" t="s">
        <v>625</v>
      </c>
      <c r="BK25" s="335" t="s">
        <v>82</v>
      </c>
      <c r="BL25" s="333" t="s">
        <v>30</v>
      </c>
      <c r="BM25" s="339">
        <v>192512.49</v>
      </c>
      <c r="BN25" s="333" t="s">
        <v>498</v>
      </c>
      <c r="BO25" s="339"/>
      <c r="BP25" s="340">
        <v>43577</v>
      </c>
      <c r="BQ25" s="340">
        <v>47230</v>
      </c>
      <c r="BR25" s="339">
        <v>0</v>
      </c>
      <c r="BS25" s="339">
        <v>0</v>
      </c>
      <c r="BT25" s="339">
        <v>0</v>
      </c>
    </row>
    <row r="26" spans="1:72" s="329" customFormat="1" ht="18.2" customHeight="1" x14ac:dyDescent="0.15">
      <c r="A26" s="341">
        <v>24</v>
      </c>
      <c r="B26" s="342" t="s">
        <v>806</v>
      </c>
      <c r="C26" s="342" t="s">
        <v>570</v>
      </c>
      <c r="D26" s="343">
        <v>45231</v>
      </c>
      <c r="E26" s="344" t="s">
        <v>368</v>
      </c>
      <c r="F26" s="345">
        <v>39</v>
      </c>
      <c r="G26" s="345">
        <v>38</v>
      </c>
      <c r="H26" s="346">
        <v>20439.75</v>
      </c>
      <c r="I26" s="346">
        <v>150576.28</v>
      </c>
      <c r="J26" s="346">
        <v>0</v>
      </c>
      <c r="K26" s="346">
        <v>171016.03</v>
      </c>
      <c r="L26" s="346">
        <v>4573.99</v>
      </c>
      <c r="M26" s="346">
        <v>0</v>
      </c>
      <c r="N26" s="346">
        <v>0</v>
      </c>
      <c r="O26" s="346">
        <v>0</v>
      </c>
      <c r="P26" s="346">
        <v>0</v>
      </c>
      <c r="Q26" s="346">
        <v>0</v>
      </c>
      <c r="R26" s="346">
        <v>0</v>
      </c>
      <c r="S26" s="346">
        <v>171016.03</v>
      </c>
      <c r="T26" s="346">
        <v>40346.5</v>
      </c>
      <c r="U26" s="346">
        <v>200.15</v>
      </c>
      <c r="V26" s="346">
        <v>0</v>
      </c>
      <c r="W26" s="346">
        <v>0</v>
      </c>
      <c r="X26" s="346">
        <v>0</v>
      </c>
      <c r="Y26" s="346">
        <v>0</v>
      </c>
      <c r="Z26" s="346">
        <v>0</v>
      </c>
      <c r="AA26" s="346">
        <v>40546.65</v>
      </c>
      <c r="AB26" s="346">
        <v>0</v>
      </c>
      <c r="AC26" s="346">
        <v>0</v>
      </c>
      <c r="AD26" s="346">
        <v>0</v>
      </c>
      <c r="AE26" s="346">
        <v>0</v>
      </c>
      <c r="AF26" s="346">
        <v>0</v>
      </c>
      <c r="AG26" s="346">
        <v>0</v>
      </c>
      <c r="AH26" s="346">
        <v>0</v>
      </c>
      <c r="AI26" s="346">
        <v>0</v>
      </c>
      <c r="AJ26" s="346">
        <v>0</v>
      </c>
      <c r="AK26" s="346">
        <v>0</v>
      </c>
      <c r="AL26" s="346">
        <v>0</v>
      </c>
      <c r="AM26" s="346">
        <v>0</v>
      </c>
      <c r="AN26" s="346">
        <v>0</v>
      </c>
      <c r="AO26" s="346">
        <v>0</v>
      </c>
      <c r="AP26" s="346">
        <v>0</v>
      </c>
      <c r="AQ26" s="346">
        <v>0</v>
      </c>
      <c r="AR26" s="346">
        <v>0</v>
      </c>
      <c r="AS26" s="346">
        <v>0</v>
      </c>
      <c r="AT26" s="346">
        <v>0</v>
      </c>
      <c r="AU26" s="346">
        <f t="shared" si="0"/>
        <v>0</v>
      </c>
      <c r="AV26" s="346">
        <v>155150.26999999999</v>
      </c>
      <c r="AW26" s="346">
        <v>40546.65</v>
      </c>
      <c r="AX26" s="347">
        <v>5</v>
      </c>
      <c r="AY26" s="347">
        <v>60</v>
      </c>
      <c r="AZ26" s="346">
        <v>249000.3</v>
      </c>
      <c r="BA26" s="346">
        <v>215600</v>
      </c>
      <c r="BB26" s="348">
        <v>0.9</v>
      </c>
      <c r="BC26" s="348">
        <v>0.71388880797773702</v>
      </c>
      <c r="BD26" s="348">
        <v>11.8</v>
      </c>
      <c r="BE26" s="348"/>
      <c r="BF26" s="344"/>
      <c r="BG26" s="341"/>
      <c r="BH26" s="344" t="s">
        <v>352</v>
      </c>
      <c r="BI26" s="344" t="s">
        <v>606</v>
      </c>
      <c r="BJ26" s="344" t="s">
        <v>607</v>
      </c>
      <c r="BK26" s="344" t="s">
        <v>572</v>
      </c>
      <c r="BL26" s="342" t="s">
        <v>30</v>
      </c>
      <c r="BM26" s="348">
        <v>171016.03</v>
      </c>
      <c r="BN26" s="342" t="s">
        <v>498</v>
      </c>
      <c r="BO26" s="348"/>
      <c r="BP26" s="349">
        <v>43577</v>
      </c>
      <c r="BQ26" s="349">
        <v>45404</v>
      </c>
      <c r="BR26" s="348">
        <v>15225.04</v>
      </c>
      <c r="BS26" s="348">
        <v>0</v>
      </c>
      <c r="BT26" s="348">
        <v>230</v>
      </c>
    </row>
    <row r="27" spans="1:72" s="329" customFormat="1" ht="18.2" customHeight="1" x14ac:dyDescent="0.15">
      <c r="A27" s="332">
        <v>25</v>
      </c>
      <c r="B27" s="333" t="s">
        <v>814</v>
      </c>
      <c r="C27" s="333" t="s">
        <v>570</v>
      </c>
      <c r="D27" s="334">
        <v>45231</v>
      </c>
      <c r="E27" s="335" t="s">
        <v>626</v>
      </c>
      <c r="F27" s="336">
        <v>0</v>
      </c>
      <c r="G27" s="336">
        <v>0</v>
      </c>
      <c r="H27" s="337">
        <v>170973.17</v>
      </c>
      <c r="I27" s="337">
        <v>0</v>
      </c>
      <c r="J27" s="337">
        <v>0</v>
      </c>
      <c r="K27" s="337">
        <v>170973.17</v>
      </c>
      <c r="L27" s="337">
        <v>2015.83</v>
      </c>
      <c r="M27" s="337">
        <v>0</v>
      </c>
      <c r="N27" s="337">
        <v>0</v>
      </c>
      <c r="O27" s="337">
        <v>0</v>
      </c>
      <c r="P27" s="337">
        <v>2015.83</v>
      </c>
      <c r="Q27" s="337">
        <v>0</v>
      </c>
      <c r="R27" s="337">
        <v>0</v>
      </c>
      <c r="S27" s="337">
        <v>168957.34</v>
      </c>
      <c r="T27" s="337">
        <v>0</v>
      </c>
      <c r="U27" s="337">
        <v>1681.24</v>
      </c>
      <c r="V27" s="337">
        <v>0</v>
      </c>
      <c r="W27" s="337">
        <v>0</v>
      </c>
      <c r="X27" s="337">
        <v>1681.24</v>
      </c>
      <c r="Y27" s="337">
        <v>0</v>
      </c>
      <c r="Z27" s="337">
        <v>0</v>
      </c>
      <c r="AA27" s="337">
        <v>0</v>
      </c>
      <c r="AB27" s="337">
        <v>0</v>
      </c>
      <c r="AC27" s="337">
        <v>0</v>
      </c>
      <c r="AD27" s="337">
        <v>0</v>
      </c>
      <c r="AE27" s="337">
        <v>0</v>
      </c>
      <c r="AF27" s="337">
        <v>0</v>
      </c>
      <c r="AG27" s="337">
        <v>0</v>
      </c>
      <c r="AH27" s="337">
        <v>0</v>
      </c>
      <c r="AI27" s="337">
        <v>176.56</v>
      </c>
      <c r="AJ27" s="337">
        <v>0</v>
      </c>
      <c r="AK27" s="337">
        <v>0</v>
      </c>
      <c r="AL27" s="337">
        <v>0</v>
      </c>
      <c r="AM27" s="337">
        <v>0</v>
      </c>
      <c r="AN27" s="337">
        <v>0</v>
      </c>
      <c r="AO27" s="337">
        <v>0</v>
      </c>
      <c r="AP27" s="337">
        <v>0</v>
      </c>
      <c r="AQ27" s="337">
        <v>126.37</v>
      </c>
      <c r="AR27" s="337">
        <v>0</v>
      </c>
      <c r="AS27" s="337">
        <v>0</v>
      </c>
      <c r="AT27" s="337">
        <v>0</v>
      </c>
      <c r="AU27" s="337">
        <f t="shared" si="0"/>
        <v>4000</v>
      </c>
      <c r="AV27" s="337">
        <v>0</v>
      </c>
      <c r="AW27" s="337">
        <v>0</v>
      </c>
      <c r="AX27" s="338">
        <v>65</v>
      </c>
      <c r="AY27" s="338">
        <v>120</v>
      </c>
      <c r="AZ27" s="337">
        <v>638660</v>
      </c>
      <c r="BA27" s="337">
        <v>259776.87</v>
      </c>
      <c r="BB27" s="339">
        <v>0.9</v>
      </c>
      <c r="BC27" s="339">
        <v>0.58535467765086302</v>
      </c>
      <c r="BD27" s="339">
        <v>11.8</v>
      </c>
      <c r="BE27" s="339"/>
      <c r="BF27" s="335"/>
      <c r="BG27" s="332"/>
      <c r="BH27" s="335" t="s">
        <v>580</v>
      </c>
      <c r="BI27" s="335" t="s">
        <v>494</v>
      </c>
      <c r="BJ27" s="335" t="s">
        <v>627</v>
      </c>
      <c r="BK27" s="335" t="s">
        <v>82</v>
      </c>
      <c r="BL27" s="333" t="s">
        <v>30</v>
      </c>
      <c r="BM27" s="339">
        <v>168957.34</v>
      </c>
      <c r="BN27" s="333" t="s">
        <v>498</v>
      </c>
      <c r="BO27" s="339"/>
      <c r="BP27" s="340">
        <v>43567</v>
      </c>
      <c r="BQ27" s="340">
        <v>47220</v>
      </c>
      <c r="BR27" s="339">
        <v>0</v>
      </c>
      <c r="BS27" s="339">
        <v>0</v>
      </c>
      <c r="BT27" s="339">
        <v>0</v>
      </c>
    </row>
    <row r="28" spans="1:72" s="329" customFormat="1" ht="18.2" customHeight="1" x14ac:dyDescent="0.15">
      <c r="A28" s="341">
        <v>26</v>
      </c>
      <c r="B28" s="342" t="s">
        <v>806</v>
      </c>
      <c r="C28" s="342" t="s">
        <v>570</v>
      </c>
      <c r="D28" s="343">
        <v>45231</v>
      </c>
      <c r="E28" s="344" t="s">
        <v>628</v>
      </c>
      <c r="F28" s="345">
        <v>2</v>
      </c>
      <c r="G28" s="345">
        <v>1</v>
      </c>
      <c r="H28" s="346">
        <v>172892.76</v>
      </c>
      <c r="I28" s="346">
        <v>3710.46</v>
      </c>
      <c r="J28" s="346">
        <v>0</v>
      </c>
      <c r="K28" s="346">
        <v>176603.22</v>
      </c>
      <c r="L28" s="346">
        <v>1900.69</v>
      </c>
      <c r="M28" s="346">
        <v>0</v>
      </c>
      <c r="N28" s="346">
        <v>0</v>
      </c>
      <c r="O28" s="346">
        <v>0</v>
      </c>
      <c r="P28" s="346">
        <v>0</v>
      </c>
      <c r="Q28" s="346">
        <v>0</v>
      </c>
      <c r="R28" s="346">
        <v>0</v>
      </c>
      <c r="S28" s="346">
        <v>176603.22</v>
      </c>
      <c r="T28" s="346">
        <v>3473.02</v>
      </c>
      <c r="U28" s="346">
        <v>1699.94</v>
      </c>
      <c r="V28" s="346">
        <v>0</v>
      </c>
      <c r="W28" s="346">
        <v>0</v>
      </c>
      <c r="X28" s="346">
        <v>0</v>
      </c>
      <c r="Y28" s="346">
        <v>0</v>
      </c>
      <c r="Z28" s="346">
        <v>0</v>
      </c>
      <c r="AA28" s="346">
        <v>5172.96</v>
      </c>
      <c r="AB28" s="346">
        <v>0</v>
      </c>
      <c r="AC28" s="346">
        <v>0</v>
      </c>
      <c r="AD28" s="346">
        <v>0</v>
      </c>
      <c r="AE28" s="346">
        <v>0</v>
      </c>
      <c r="AF28" s="346">
        <v>0</v>
      </c>
      <c r="AG28" s="346">
        <v>0</v>
      </c>
      <c r="AH28" s="346">
        <v>0</v>
      </c>
      <c r="AI28" s="346">
        <v>0</v>
      </c>
      <c r="AJ28" s="346">
        <v>0</v>
      </c>
      <c r="AK28" s="346">
        <v>0</v>
      </c>
      <c r="AL28" s="346">
        <v>0</v>
      </c>
      <c r="AM28" s="346">
        <v>0</v>
      </c>
      <c r="AN28" s="346">
        <v>0</v>
      </c>
      <c r="AO28" s="346">
        <v>0</v>
      </c>
      <c r="AP28" s="346">
        <v>0</v>
      </c>
      <c r="AQ28" s="346">
        <v>0</v>
      </c>
      <c r="AR28" s="346">
        <v>0</v>
      </c>
      <c r="AS28" s="346">
        <v>0</v>
      </c>
      <c r="AT28" s="346">
        <v>0</v>
      </c>
      <c r="AU28" s="346">
        <f t="shared" si="0"/>
        <v>0</v>
      </c>
      <c r="AV28" s="346">
        <v>5611.15</v>
      </c>
      <c r="AW28" s="346">
        <v>5172.96</v>
      </c>
      <c r="AX28" s="347">
        <v>71</v>
      </c>
      <c r="AY28" s="347">
        <v>120</v>
      </c>
      <c r="AZ28" s="346">
        <v>812000.56</v>
      </c>
      <c r="BA28" s="346">
        <v>253000</v>
      </c>
      <c r="BB28" s="348">
        <v>0.85</v>
      </c>
      <c r="BC28" s="348">
        <v>0.59333097628458498</v>
      </c>
      <c r="BD28" s="348">
        <v>11.6</v>
      </c>
      <c r="BE28" s="348"/>
      <c r="BF28" s="344"/>
      <c r="BG28" s="341"/>
      <c r="BH28" s="344" t="s">
        <v>599</v>
      </c>
      <c r="BI28" s="344" t="s">
        <v>629</v>
      </c>
      <c r="BJ28" s="344" t="s">
        <v>630</v>
      </c>
      <c r="BK28" s="344" t="s">
        <v>621</v>
      </c>
      <c r="BL28" s="342" t="s">
        <v>30</v>
      </c>
      <c r="BM28" s="348">
        <v>176603.22</v>
      </c>
      <c r="BN28" s="342" t="s">
        <v>498</v>
      </c>
      <c r="BO28" s="348"/>
      <c r="BP28" s="349">
        <v>43732</v>
      </c>
      <c r="BQ28" s="349">
        <v>47385</v>
      </c>
      <c r="BR28" s="348">
        <v>1200.05</v>
      </c>
      <c r="BS28" s="348">
        <v>0</v>
      </c>
      <c r="BT28" s="348">
        <v>230</v>
      </c>
    </row>
    <row r="29" spans="1:72" s="329" customFormat="1" ht="18.2" customHeight="1" x14ac:dyDescent="0.15">
      <c r="A29" s="332">
        <v>27</v>
      </c>
      <c r="B29" s="333" t="s">
        <v>806</v>
      </c>
      <c r="C29" s="333" t="s">
        <v>570</v>
      </c>
      <c r="D29" s="334">
        <v>45231</v>
      </c>
      <c r="E29" s="335" t="s">
        <v>369</v>
      </c>
      <c r="F29" s="333" t="s">
        <v>877</v>
      </c>
      <c r="G29" s="336">
        <v>11</v>
      </c>
      <c r="H29" s="337">
        <v>227441.51</v>
      </c>
      <c r="I29" s="337">
        <v>27079.67</v>
      </c>
      <c r="J29" s="337">
        <v>0</v>
      </c>
      <c r="K29" s="337">
        <v>254521.18</v>
      </c>
      <c r="L29" s="337">
        <v>4548.2</v>
      </c>
      <c r="M29" s="337">
        <v>254521.18</v>
      </c>
      <c r="N29" s="337">
        <v>0</v>
      </c>
      <c r="O29" s="337">
        <v>0</v>
      </c>
      <c r="P29" s="337">
        <v>0</v>
      </c>
      <c r="Q29" s="337">
        <v>0</v>
      </c>
      <c r="R29" s="337">
        <v>0</v>
      </c>
      <c r="S29" s="337">
        <v>254521.18</v>
      </c>
      <c r="T29" s="337">
        <v>27902.31</v>
      </c>
      <c r="U29" s="337">
        <v>4743.78</v>
      </c>
      <c r="V29" s="337">
        <v>0</v>
      </c>
      <c r="W29" s="337">
        <v>0</v>
      </c>
      <c r="X29" s="337">
        <v>0</v>
      </c>
      <c r="Y29" s="337">
        <v>0</v>
      </c>
      <c r="Z29" s="337">
        <v>0</v>
      </c>
      <c r="AA29" s="337">
        <v>32646.09</v>
      </c>
      <c r="AB29" s="337">
        <v>0</v>
      </c>
      <c r="AC29" s="337">
        <v>0</v>
      </c>
      <c r="AD29" s="337">
        <v>0</v>
      </c>
      <c r="AE29" s="337">
        <v>0</v>
      </c>
      <c r="AF29" s="337">
        <v>0</v>
      </c>
      <c r="AG29" s="337">
        <v>0</v>
      </c>
      <c r="AH29" s="337">
        <v>0</v>
      </c>
      <c r="AI29" s="337">
        <v>0</v>
      </c>
      <c r="AJ29" s="337">
        <v>0</v>
      </c>
      <c r="AK29" s="337">
        <v>0</v>
      </c>
      <c r="AL29" s="337">
        <v>0</v>
      </c>
      <c r="AM29" s="337">
        <v>0</v>
      </c>
      <c r="AN29" s="337">
        <v>0</v>
      </c>
      <c r="AO29" s="337">
        <v>0</v>
      </c>
      <c r="AP29" s="337">
        <v>0</v>
      </c>
      <c r="AQ29" s="337">
        <v>0</v>
      </c>
      <c r="AR29" s="337">
        <v>0</v>
      </c>
      <c r="AS29" s="337">
        <v>0</v>
      </c>
      <c r="AT29" s="337">
        <v>0</v>
      </c>
      <c r="AU29" s="337">
        <f t="shared" si="0"/>
        <v>0</v>
      </c>
      <c r="AV29" s="337">
        <v>31627.87</v>
      </c>
      <c r="AW29" s="337">
        <v>32646.09</v>
      </c>
      <c r="AX29" s="338">
        <v>70</v>
      </c>
      <c r="AY29" s="338">
        <v>120</v>
      </c>
      <c r="AZ29" s="337">
        <v>335002.43</v>
      </c>
      <c r="BA29" s="337">
        <v>326295.96999999997</v>
      </c>
      <c r="BB29" s="339">
        <v>0.83</v>
      </c>
      <c r="BC29" s="339">
        <v>0.64742625966235501</v>
      </c>
      <c r="BD29" s="339">
        <v>11.8</v>
      </c>
      <c r="BE29" s="339"/>
      <c r="BF29" s="335"/>
      <c r="BG29" s="332"/>
      <c r="BH29" s="335" t="s">
        <v>599</v>
      </c>
      <c r="BI29" s="335" t="s">
        <v>631</v>
      </c>
      <c r="BJ29" s="335" t="s">
        <v>632</v>
      </c>
      <c r="BK29" s="335" t="s">
        <v>572</v>
      </c>
      <c r="BL29" s="333" t="s">
        <v>30</v>
      </c>
      <c r="BM29" s="339">
        <v>0</v>
      </c>
      <c r="BN29" s="333" t="s">
        <v>498</v>
      </c>
      <c r="BO29" s="339"/>
      <c r="BP29" s="340">
        <v>43733</v>
      </c>
      <c r="BQ29" s="340">
        <v>47386</v>
      </c>
      <c r="BR29" s="339">
        <v>5873.01</v>
      </c>
      <c r="BS29" s="339">
        <v>0</v>
      </c>
      <c r="BT29" s="339">
        <v>0</v>
      </c>
    </row>
    <row r="30" spans="1:72" s="329" customFormat="1" ht="18.2" customHeight="1" x14ac:dyDescent="0.15">
      <c r="A30" s="341">
        <v>28</v>
      </c>
      <c r="B30" s="342" t="s">
        <v>806</v>
      </c>
      <c r="C30" s="342" t="s">
        <v>570</v>
      </c>
      <c r="D30" s="343">
        <v>45231</v>
      </c>
      <c r="E30" s="344" t="s">
        <v>633</v>
      </c>
      <c r="F30" s="345">
        <v>0</v>
      </c>
      <c r="G30" s="345">
        <v>0</v>
      </c>
      <c r="H30" s="346">
        <v>60125.89</v>
      </c>
      <c r="I30" s="346">
        <v>0</v>
      </c>
      <c r="J30" s="346">
        <v>0</v>
      </c>
      <c r="K30" s="346">
        <v>60125.89</v>
      </c>
      <c r="L30" s="346">
        <v>4825.0600000000004</v>
      </c>
      <c r="M30" s="346">
        <v>0</v>
      </c>
      <c r="N30" s="346">
        <v>0</v>
      </c>
      <c r="O30" s="346">
        <v>0</v>
      </c>
      <c r="P30" s="346">
        <v>4825.0600000000004</v>
      </c>
      <c r="Q30" s="346">
        <v>0</v>
      </c>
      <c r="R30" s="346">
        <v>0</v>
      </c>
      <c r="S30" s="346">
        <v>55300.83</v>
      </c>
      <c r="T30" s="346">
        <v>0</v>
      </c>
      <c r="U30" s="346">
        <v>591.24</v>
      </c>
      <c r="V30" s="346">
        <v>0</v>
      </c>
      <c r="W30" s="346">
        <v>0</v>
      </c>
      <c r="X30" s="346">
        <v>591.24</v>
      </c>
      <c r="Y30" s="346">
        <v>0</v>
      </c>
      <c r="Z30" s="346">
        <v>0</v>
      </c>
      <c r="AA30" s="346">
        <v>0</v>
      </c>
      <c r="AB30" s="346">
        <v>0</v>
      </c>
      <c r="AC30" s="346">
        <v>0</v>
      </c>
      <c r="AD30" s="346">
        <v>0</v>
      </c>
      <c r="AE30" s="346">
        <v>0</v>
      </c>
      <c r="AF30" s="346">
        <v>0</v>
      </c>
      <c r="AG30" s="346">
        <v>0</v>
      </c>
      <c r="AH30" s="346">
        <v>0</v>
      </c>
      <c r="AI30" s="346">
        <v>166.24</v>
      </c>
      <c r="AJ30" s="346">
        <v>0</v>
      </c>
      <c r="AK30" s="346">
        <v>0</v>
      </c>
      <c r="AL30" s="346">
        <v>0</v>
      </c>
      <c r="AM30" s="346">
        <v>0</v>
      </c>
      <c r="AN30" s="346">
        <v>0</v>
      </c>
      <c r="AO30" s="346">
        <v>0</v>
      </c>
      <c r="AP30" s="346">
        <v>0</v>
      </c>
      <c r="AQ30" s="346">
        <v>0</v>
      </c>
      <c r="AR30" s="346">
        <v>0</v>
      </c>
      <c r="AS30" s="346">
        <v>0</v>
      </c>
      <c r="AT30" s="346">
        <v>0</v>
      </c>
      <c r="AU30" s="346">
        <f t="shared" si="0"/>
        <v>5582.5400000000009</v>
      </c>
      <c r="AV30" s="346">
        <v>0</v>
      </c>
      <c r="AW30" s="346">
        <v>0</v>
      </c>
      <c r="AX30" s="347">
        <v>14</v>
      </c>
      <c r="AY30" s="347">
        <v>60</v>
      </c>
      <c r="AZ30" s="346">
        <v>321000.69</v>
      </c>
      <c r="BA30" s="346">
        <v>244600</v>
      </c>
      <c r="BB30" s="348">
        <v>0.81</v>
      </c>
      <c r="BC30" s="348">
        <v>0.18313030376124301</v>
      </c>
      <c r="BD30" s="348">
        <v>11.8</v>
      </c>
      <c r="BE30" s="348"/>
      <c r="BF30" s="344"/>
      <c r="BG30" s="341"/>
      <c r="BH30" s="344" t="s">
        <v>574</v>
      </c>
      <c r="BI30" s="344" t="s">
        <v>575</v>
      </c>
      <c r="BJ30" s="344" t="s">
        <v>634</v>
      </c>
      <c r="BK30" s="344" t="s">
        <v>82</v>
      </c>
      <c r="BL30" s="342" t="s">
        <v>30</v>
      </c>
      <c r="BM30" s="348">
        <v>55300.83</v>
      </c>
      <c r="BN30" s="342" t="s">
        <v>498</v>
      </c>
      <c r="BO30" s="348"/>
      <c r="BP30" s="349">
        <v>43766</v>
      </c>
      <c r="BQ30" s="349">
        <v>45593</v>
      </c>
      <c r="BR30" s="348">
        <v>0</v>
      </c>
      <c r="BS30" s="348">
        <v>0</v>
      </c>
      <c r="BT30" s="348">
        <v>0</v>
      </c>
    </row>
    <row r="31" spans="1:72" s="329" customFormat="1" ht="18.2" customHeight="1" x14ac:dyDescent="0.15">
      <c r="A31" s="332">
        <v>29</v>
      </c>
      <c r="B31" s="333" t="s">
        <v>806</v>
      </c>
      <c r="C31" s="333" t="s">
        <v>570</v>
      </c>
      <c r="D31" s="334">
        <v>45231</v>
      </c>
      <c r="E31" s="335" t="s">
        <v>294</v>
      </c>
      <c r="F31" s="336">
        <v>0</v>
      </c>
      <c r="G31" s="336">
        <v>0</v>
      </c>
      <c r="H31" s="337">
        <v>246042.27</v>
      </c>
      <c r="I31" s="337">
        <v>2300.58</v>
      </c>
      <c r="J31" s="337">
        <v>0</v>
      </c>
      <c r="K31" s="337">
        <v>248342.85</v>
      </c>
      <c r="L31" s="337">
        <v>2323.1999999999998</v>
      </c>
      <c r="M31" s="337">
        <v>0</v>
      </c>
      <c r="N31" s="337">
        <v>0</v>
      </c>
      <c r="O31" s="337">
        <v>2300.58</v>
      </c>
      <c r="P31" s="337">
        <v>0</v>
      </c>
      <c r="Q31" s="337">
        <v>0</v>
      </c>
      <c r="R31" s="337">
        <v>0</v>
      </c>
      <c r="S31" s="337">
        <v>246042.27</v>
      </c>
      <c r="T31" s="337">
        <v>466.94</v>
      </c>
      <c r="U31" s="337">
        <v>2419.1999999999998</v>
      </c>
      <c r="V31" s="337">
        <v>0</v>
      </c>
      <c r="W31" s="337">
        <v>466.94</v>
      </c>
      <c r="X31" s="337">
        <v>1746.01</v>
      </c>
      <c r="Y31" s="337">
        <v>0</v>
      </c>
      <c r="Z31" s="337">
        <v>0</v>
      </c>
      <c r="AA31" s="337">
        <v>673.19</v>
      </c>
      <c r="AB31" s="337">
        <v>0</v>
      </c>
      <c r="AC31" s="337">
        <v>0</v>
      </c>
      <c r="AD31" s="337">
        <v>0</v>
      </c>
      <c r="AE31" s="337">
        <v>0</v>
      </c>
      <c r="AF31" s="337">
        <v>230</v>
      </c>
      <c r="AG31" s="337">
        <v>0</v>
      </c>
      <c r="AH31" s="337">
        <v>0</v>
      </c>
      <c r="AI31" s="337">
        <v>226.47</v>
      </c>
      <c r="AJ31" s="337">
        <v>0</v>
      </c>
      <c r="AK31" s="337">
        <v>0</v>
      </c>
      <c r="AL31" s="337">
        <v>0</v>
      </c>
      <c r="AM31" s="337">
        <v>0</v>
      </c>
      <c r="AN31" s="337">
        <v>0</v>
      </c>
      <c r="AO31" s="337">
        <v>0</v>
      </c>
      <c r="AP31" s="337">
        <v>0</v>
      </c>
      <c r="AQ31" s="337">
        <v>0</v>
      </c>
      <c r="AR31" s="337">
        <v>0</v>
      </c>
      <c r="AS31" s="337">
        <v>0</v>
      </c>
      <c r="AT31" s="337">
        <v>0</v>
      </c>
      <c r="AU31" s="337">
        <f t="shared" si="0"/>
        <v>4970</v>
      </c>
      <c r="AV31" s="337">
        <v>2323.1999999999998</v>
      </c>
      <c r="AW31" s="337">
        <v>673.19</v>
      </c>
      <c r="AX31" s="338">
        <v>89</v>
      </c>
      <c r="AY31" s="338">
        <v>120</v>
      </c>
      <c r="AZ31" s="337">
        <v>315001.21000000002</v>
      </c>
      <c r="BA31" s="337">
        <v>333227.12</v>
      </c>
      <c r="BB31" s="339">
        <v>0.62</v>
      </c>
      <c r="BC31" s="339">
        <v>0.45778449065010102</v>
      </c>
      <c r="BD31" s="339">
        <v>11.8</v>
      </c>
      <c r="BE31" s="339"/>
      <c r="BF31" s="335"/>
      <c r="BG31" s="332"/>
      <c r="BH31" s="335" t="s">
        <v>635</v>
      </c>
      <c r="BI31" s="335" t="s">
        <v>636</v>
      </c>
      <c r="BJ31" s="335"/>
      <c r="BK31" s="335" t="s">
        <v>82</v>
      </c>
      <c r="BL31" s="333" t="s">
        <v>30</v>
      </c>
      <c r="BM31" s="339">
        <v>246042.27</v>
      </c>
      <c r="BN31" s="333" t="s">
        <v>498</v>
      </c>
      <c r="BO31" s="339"/>
      <c r="BP31" s="340">
        <v>43794</v>
      </c>
      <c r="BQ31" s="340">
        <v>47447</v>
      </c>
      <c r="BR31" s="339">
        <v>0</v>
      </c>
      <c r="BS31" s="339">
        <v>0</v>
      </c>
      <c r="BT31" s="339">
        <v>230</v>
      </c>
    </row>
    <row r="32" spans="1:72" s="329" customFormat="1" ht="18.2" customHeight="1" x14ac:dyDescent="0.15">
      <c r="A32" s="341">
        <v>30</v>
      </c>
      <c r="B32" s="342" t="s">
        <v>806</v>
      </c>
      <c r="C32" s="342" t="s">
        <v>570</v>
      </c>
      <c r="D32" s="343">
        <v>45231</v>
      </c>
      <c r="E32" s="344" t="s">
        <v>265</v>
      </c>
      <c r="F32" s="345">
        <v>5</v>
      </c>
      <c r="G32" s="345">
        <v>4</v>
      </c>
      <c r="H32" s="346">
        <v>239174.39999999999</v>
      </c>
      <c r="I32" s="346">
        <v>10908.32</v>
      </c>
      <c r="J32" s="346">
        <v>0</v>
      </c>
      <c r="K32" s="346">
        <v>250082.72</v>
      </c>
      <c r="L32" s="346">
        <v>2255.14</v>
      </c>
      <c r="M32" s="346">
        <v>0</v>
      </c>
      <c r="N32" s="346">
        <v>0</v>
      </c>
      <c r="O32" s="346">
        <v>0</v>
      </c>
      <c r="P32" s="346">
        <v>0</v>
      </c>
      <c r="Q32" s="346">
        <v>0</v>
      </c>
      <c r="R32" s="346">
        <v>0</v>
      </c>
      <c r="S32" s="346">
        <v>250082.72</v>
      </c>
      <c r="T32" s="346">
        <v>12104.62</v>
      </c>
      <c r="U32" s="346">
        <v>2351.67</v>
      </c>
      <c r="V32" s="346">
        <v>0</v>
      </c>
      <c r="W32" s="346">
        <v>0</v>
      </c>
      <c r="X32" s="346">
        <v>0</v>
      </c>
      <c r="Y32" s="346">
        <v>0</v>
      </c>
      <c r="Z32" s="346">
        <v>0</v>
      </c>
      <c r="AA32" s="346">
        <v>14456.29</v>
      </c>
      <c r="AB32" s="346">
        <v>0</v>
      </c>
      <c r="AC32" s="346">
        <v>0</v>
      </c>
      <c r="AD32" s="346">
        <v>0</v>
      </c>
      <c r="AE32" s="346">
        <v>0</v>
      </c>
      <c r="AF32" s="346">
        <v>0</v>
      </c>
      <c r="AG32" s="346">
        <v>0</v>
      </c>
      <c r="AH32" s="346">
        <v>0</v>
      </c>
      <c r="AI32" s="346">
        <v>0</v>
      </c>
      <c r="AJ32" s="346">
        <v>0</v>
      </c>
      <c r="AK32" s="346">
        <v>0</v>
      </c>
      <c r="AL32" s="346">
        <v>0</v>
      </c>
      <c r="AM32" s="346">
        <v>0</v>
      </c>
      <c r="AN32" s="346">
        <v>0</v>
      </c>
      <c r="AO32" s="346">
        <v>0</v>
      </c>
      <c r="AP32" s="346">
        <v>0</v>
      </c>
      <c r="AQ32" s="346">
        <v>0</v>
      </c>
      <c r="AR32" s="346">
        <v>0</v>
      </c>
      <c r="AS32" s="346">
        <v>0</v>
      </c>
      <c r="AT32" s="346">
        <v>0</v>
      </c>
      <c r="AU32" s="346">
        <f t="shared" si="0"/>
        <v>0</v>
      </c>
      <c r="AV32" s="346">
        <v>13163.46</v>
      </c>
      <c r="AW32" s="346">
        <v>14456.29</v>
      </c>
      <c r="AX32" s="347">
        <v>73</v>
      </c>
      <c r="AY32" s="347">
        <v>120</v>
      </c>
      <c r="AZ32" s="346">
        <v>359998.79</v>
      </c>
      <c r="BA32" s="346">
        <v>323700</v>
      </c>
      <c r="BB32" s="348">
        <v>0.9</v>
      </c>
      <c r="BC32" s="348">
        <v>0.69531803521779401</v>
      </c>
      <c r="BD32" s="348">
        <v>11.8</v>
      </c>
      <c r="BE32" s="348"/>
      <c r="BF32" s="344"/>
      <c r="BG32" s="341"/>
      <c r="BH32" s="344" t="s">
        <v>574</v>
      </c>
      <c r="BI32" s="344" t="s">
        <v>575</v>
      </c>
      <c r="BJ32" s="344" t="s">
        <v>637</v>
      </c>
      <c r="BK32" s="344" t="s">
        <v>621</v>
      </c>
      <c r="BL32" s="342" t="s">
        <v>30</v>
      </c>
      <c r="BM32" s="348">
        <v>250082.72</v>
      </c>
      <c r="BN32" s="342" t="s">
        <v>498</v>
      </c>
      <c r="BO32" s="348"/>
      <c r="BP32" s="349">
        <v>43794</v>
      </c>
      <c r="BQ32" s="349">
        <v>47447</v>
      </c>
      <c r="BR32" s="348">
        <v>2239.91</v>
      </c>
      <c r="BS32" s="348">
        <v>0</v>
      </c>
      <c r="BT32" s="348">
        <v>230</v>
      </c>
    </row>
    <row r="33" spans="1:72" s="329" customFormat="1" ht="18.2" customHeight="1" x14ac:dyDescent="0.15">
      <c r="A33" s="332">
        <v>31</v>
      </c>
      <c r="B33" s="333" t="s">
        <v>806</v>
      </c>
      <c r="C33" s="333" t="s">
        <v>570</v>
      </c>
      <c r="D33" s="334">
        <v>45231</v>
      </c>
      <c r="E33" s="335" t="s">
        <v>273</v>
      </c>
      <c r="F33" s="336">
        <v>0</v>
      </c>
      <c r="G33" s="336">
        <v>0</v>
      </c>
      <c r="H33" s="337">
        <v>58254.25</v>
      </c>
      <c r="I33" s="337">
        <v>4213.03</v>
      </c>
      <c r="J33" s="337">
        <v>0</v>
      </c>
      <c r="K33" s="337">
        <v>62467.28</v>
      </c>
      <c r="L33" s="337">
        <v>4254.46</v>
      </c>
      <c r="M33" s="337">
        <v>0</v>
      </c>
      <c r="N33" s="337">
        <v>0</v>
      </c>
      <c r="O33" s="337">
        <v>4213.03</v>
      </c>
      <c r="P33" s="337">
        <v>4254.46</v>
      </c>
      <c r="Q33" s="337">
        <v>0</v>
      </c>
      <c r="R33" s="337">
        <v>0</v>
      </c>
      <c r="S33" s="337">
        <v>53999.79</v>
      </c>
      <c r="T33" s="337">
        <v>614.26</v>
      </c>
      <c r="U33" s="337">
        <v>572.83000000000004</v>
      </c>
      <c r="V33" s="337">
        <v>0</v>
      </c>
      <c r="W33" s="337">
        <v>614.26</v>
      </c>
      <c r="X33" s="337">
        <v>572.83000000000004</v>
      </c>
      <c r="Y33" s="337">
        <v>0</v>
      </c>
      <c r="Z33" s="337">
        <v>0</v>
      </c>
      <c r="AA33" s="337">
        <v>0</v>
      </c>
      <c r="AB33" s="337">
        <v>0</v>
      </c>
      <c r="AC33" s="337">
        <v>0</v>
      </c>
      <c r="AD33" s="337">
        <v>0</v>
      </c>
      <c r="AE33" s="337">
        <v>0</v>
      </c>
      <c r="AF33" s="337">
        <v>230</v>
      </c>
      <c r="AG33" s="337">
        <v>0</v>
      </c>
      <c r="AH33" s="337">
        <v>0</v>
      </c>
      <c r="AI33" s="337">
        <v>148.16999999999999</v>
      </c>
      <c r="AJ33" s="337">
        <v>0</v>
      </c>
      <c r="AK33" s="337">
        <v>0</v>
      </c>
      <c r="AL33" s="337">
        <v>0</v>
      </c>
      <c r="AM33" s="337">
        <v>229.84</v>
      </c>
      <c r="AN33" s="337">
        <v>0</v>
      </c>
      <c r="AO33" s="337">
        <v>0</v>
      </c>
      <c r="AP33" s="337">
        <v>148.16999999999999</v>
      </c>
      <c r="AQ33" s="337">
        <v>0.24</v>
      </c>
      <c r="AR33" s="337">
        <v>0</v>
      </c>
      <c r="AS33" s="337">
        <v>0</v>
      </c>
      <c r="AT33" s="337">
        <v>0</v>
      </c>
      <c r="AU33" s="337">
        <f t="shared" si="0"/>
        <v>10411</v>
      </c>
      <c r="AV33" s="337">
        <v>0</v>
      </c>
      <c r="AW33" s="337">
        <v>0</v>
      </c>
      <c r="AX33" s="338">
        <v>16</v>
      </c>
      <c r="AY33" s="338">
        <v>60</v>
      </c>
      <c r="AZ33" s="337">
        <v>348000.61</v>
      </c>
      <c r="BA33" s="337">
        <v>218000</v>
      </c>
      <c r="BB33" s="339">
        <v>0.9</v>
      </c>
      <c r="BC33" s="339">
        <v>0.22293491284403699</v>
      </c>
      <c r="BD33" s="339">
        <v>11.8</v>
      </c>
      <c r="BE33" s="339"/>
      <c r="BF33" s="335"/>
      <c r="BG33" s="332"/>
      <c r="BH33" s="335" t="s">
        <v>352</v>
      </c>
      <c r="BI33" s="335" t="s">
        <v>606</v>
      </c>
      <c r="BJ33" s="335" t="s">
        <v>607</v>
      </c>
      <c r="BK33" s="335" t="s">
        <v>82</v>
      </c>
      <c r="BL33" s="333" t="s">
        <v>30</v>
      </c>
      <c r="BM33" s="339">
        <v>53999.79</v>
      </c>
      <c r="BN33" s="333" t="s">
        <v>498</v>
      </c>
      <c r="BO33" s="339"/>
      <c r="BP33" s="340">
        <v>43794</v>
      </c>
      <c r="BQ33" s="340">
        <v>45621</v>
      </c>
      <c r="BR33" s="339">
        <v>0</v>
      </c>
      <c r="BS33" s="339">
        <v>0</v>
      </c>
      <c r="BT33" s="339">
        <v>0</v>
      </c>
    </row>
    <row r="34" spans="1:72" s="329" customFormat="1" ht="18.2" customHeight="1" x14ac:dyDescent="0.15">
      <c r="A34" s="341">
        <v>32</v>
      </c>
      <c r="B34" s="342" t="s">
        <v>806</v>
      </c>
      <c r="C34" s="342" t="s">
        <v>570</v>
      </c>
      <c r="D34" s="343">
        <v>45231</v>
      </c>
      <c r="E34" s="344" t="s">
        <v>638</v>
      </c>
      <c r="F34" s="345">
        <v>0</v>
      </c>
      <c r="G34" s="345">
        <v>0</v>
      </c>
      <c r="H34" s="346">
        <v>99840.59</v>
      </c>
      <c r="I34" s="346">
        <v>0</v>
      </c>
      <c r="J34" s="346">
        <v>0</v>
      </c>
      <c r="K34" s="346">
        <v>99840.59</v>
      </c>
      <c r="L34" s="346">
        <v>5792.6</v>
      </c>
      <c r="M34" s="346">
        <v>0</v>
      </c>
      <c r="N34" s="346">
        <v>0</v>
      </c>
      <c r="O34" s="346">
        <v>0</v>
      </c>
      <c r="P34" s="346">
        <v>5792.6</v>
      </c>
      <c r="Q34" s="346">
        <v>0</v>
      </c>
      <c r="R34" s="346">
        <v>0</v>
      </c>
      <c r="S34" s="346">
        <v>94047.99</v>
      </c>
      <c r="T34" s="346">
        <v>0</v>
      </c>
      <c r="U34" s="346">
        <v>981.77</v>
      </c>
      <c r="V34" s="346">
        <v>0</v>
      </c>
      <c r="W34" s="346">
        <v>0</v>
      </c>
      <c r="X34" s="346">
        <v>981.77</v>
      </c>
      <c r="Y34" s="346">
        <v>0</v>
      </c>
      <c r="Z34" s="346">
        <v>0</v>
      </c>
      <c r="AA34" s="346">
        <v>0</v>
      </c>
      <c r="AB34" s="346">
        <v>0</v>
      </c>
      <c r="AC34" s="346">
        <v>0</v>
      </c>
      <c r="AD34" s="346">
        <v>0</v>
      </c>
      <c r="AE34" s="346">
        <v>0</v>
      </c>
      <c r="AF34" s="346">
        <v>0</v>
      </c>
      <c r="AG34" s="346">
        <v>0</v>
      </c>
      <c r="AH34" s="346">
        <v>0</v>
      </c>
      <c r="AI34" s="346">
        <v>207.92</v>
      </c>
      <c r="AJ34" s="346">
        <v>0</v>
      </c>
      <c r="AK34" s="346">
        <v>0</v>
      </c>
      <c r="AL34" s="346">
        <v>0</v>
      </c>
      <c r="AM34" s="346">
        <v>0</v>
      </c>
      <c r="AN34" s="346">
        <v>0</v>
      </c>
      <c r="AO34" s="346">
        <v>0</v>
      </c>
      <c r="AP34" s="346">
        <v>0</v>
      </c>
      <c r="AQ34" s="346">
        <v>2.71</v>
      </c>
      <c r="AR34" s="346">
        <v>0</v>
      </c>
      <c r="AS34" s="346">
        <v>0</v>
      </c>
      <c r="AT34" s="346">
        <v>0</v>
      </c>
      <c r="AU34" s="346">
        <f t="shared" si="0"/>
        <v>6985</v>
      </c>
      <c r="AV34" s="346">
        <v>0</v>
      </c>
      <c r="AW34" s="346">
        <v>0</v>
      </c>
      <c r="AX34" s="347">
        <v>15</v>
      </c>
      <c r="AY34" s="347">
        <v>60</v>
      </c>
      <c r="AZ34" s="346">
        <v>330001</v>
      </c>
      <c r="BA34" s="346">
        <v>305930.05</v>
      </c>
      <c r="BB34" s="348">
        <v>0.9</v>
      </c>
      <c r="BC34" s="348">
        <v>0.27667498174827898</v>
      </c>
      <c r="BD34" s="348">
        <v>11.8</v>
      </c>
      <c r="BE34" s="348"/>
      <c r="BF34" s="344"/>
      <c r="BG34" s="341"/>
      <c r="BH34" s="344" t="s">
        <v>580</v>
      </c>
      <c r="BI34" s="344" t="s">
        <v>583</v>
      </c>
      <c r="BJ34" s="344" t="s">
        <v>639</v>
      </c>
      <c r="BK34" s="344" t="s">
        <v>82</v>
      </c>
      <c r="BL34" s="342" t="s">
        <v>30</v>
      </c>
      <c r="BM34" s="348">
        <v>94047.99</v>
      </c>
      <c r="BN34" s="342" t="s">
        <v>498</v>
      </c>
      <c r="BO34" s="348"/>
      <c r="BP34" s="349">
        <v>43882</v>
      </c>
      <c r="BQ34" s="349">
        <v>45709</v>
      </c>
      <c r="BR34" s="348">
        <v>0</v>
      </c>
      <c r="BS34" s="348">
        <v>0</v>
      </c>
      <c r="BT34" s="348">
        <v>0</v>
      </c>
    </row>
    <row r="35" spans="1:72" s="329" customFormat="1" ht="18.2" customHeight="1" x14ac:dyDescent="0.15">
      <c r="A35" s="332">
        <v>33</v>
      </c>
      <c r="B35" s="333" t="s">
        <v>814</v>
      </c>
      <c r="C35" s="333" t="s">
        <v>570</v>
      </c>
      <c r="D35" s="334">
        <v>45231</v>
      </c>
      <c r="E35" s="335" t="s">
        <v>272</v>
      </c>
      <c r="F35" s="336">
        <v>29</v>
      </c>
      <c r="G35" s="336">
        <v>28</v>
      </c>
      <c r="H35" s="337">
        <v>80187.02</v>
      </c>
      <c r="I35" s="337">
        <v>180669.61</v>
      </c>
      <c r="J35" s="337">
        <v>0</v>
      </c>
      <c r="K35" s="337">
        <v>260856.63</v>
      </c>
      <c r="L35" s="337">
        <v>7193.5</v>
      </c>
      <c r="M35" s="337">
        <v>0</v>
      </c>
      <c r="N35" s="337">
        <v>0</v>
      </c>
      <c r="O35" s="337">
        <v>0</v>
      </c>
      <c r="P35" s="337">
        <v>0</v>
      </c>
      <c r="Q35" s="337">
        <v>0</v>
      </c>
      <c r="R35" s="337">
        <v>0</v>
      </c>
      <c r="S35" s="337">
        <v>260856.63</v>
      </c>
      <c r="T35" s="337">
        <v>50789.25</v>
      </c>
      <c r="U35" s="337">
        <v>787.84</v>
      </c>
      <c r="V35" s="337">
        <v>0</v>
      </c>
      <c r="W35" s="337">
        <v>0</v>
      </c>
      <c r="X35" s="337">
        <v>0</v>
      </c>
      <c r="Y35" s="337">
        <v>0</v>
      </c>
      <c r="Z35" s="337">
        <v>0</v>
      </c>
      <c r="AA35" s="337">
        <v>51577.09</v>
      </c>
      <c r="AB35" s="337">
        <v>0</v>
      </c>
      <c r="AC35" s="337">
        <v>0</v>
      </c>
      <c r="AD35" s="337">
        <v>0</v>
      </c>
      <c r="AE35" s="337">
        <v>0</v>
      </c>
      <c r="AF35" s="337">
        <v>0</v>
      </c>
      <c r="AG35" s="337">
        <v>0</v>
      </c>
      <c r="AH35" s="337">
        <v>0</v>
      </c>
      <c r="AI35" s="337">
        <v>0</v>
      </c>
      <c r="AJ35" s="337">
        <v>0</v>
      </c>
      <c r="AK35" s="337">
        <v>0</v>
      </c>
      <c r="AL35" s="337">
        <v>0</v>
      </c>
      <c r="AM35" s="337">
        <v>0</v>
      </c>
      <c r="AN35" s="337">
        <v>0</v>
      </c>
      <c r="AO35" s="337">
        <v>0</v>
      </c>
      <c r="AP35" s="337">
        <v>0</v>
      </c>
      <c r="AQ35" s="337">
        <v>0</v>
      </c>
      <c r="AR35" s="337">
        <v>0</v>
      </c>
      <c r="AS35" s="337">
        <v>0</v>
      </c>
      <c r="AT35" s="337">
        <v>0</v>
      </c>
      <c r="AU35" s="337">
        <f t="shared" si="0"/>
        <v>0</v>
      </c>
      <c r="AV35" s="337">
        <v>187863.11</v>
      </c>
      <c r="AW35" s="337">
        <v>51577.09</v>
      </c>
      <c r="AX35" s="338">
        <v>16</v>
      </c>
      <c r="AY35" s="338">
        <v>60</v>
      </c>
      <c r="AZ35" s="337">
        <v>301583</v>
      </c>
      <c r="BA35" s="337">
        <v>360436.78</v>
      </c>
      <c r="BB35" s="339">
        <v>0.85</v>
      </c>
      <c r="BC35" s="339">
        <v>0.615165121328628</v>
      </c>
      <c r="BD35" s="339">
        <v>11.8</v>
      </c>
      <c r="BE35" s="339"/>
      <c r="BF35" s="335"/>
      <c r="BG35" s="332"/>
      <c r="BH35" s="335" t="s">
        <v>587</v>
      </c>
      <c r="BI35" s="335" t="s">
        <v>595</v>
      </c>
      <c r="BJ35" s="335" t="s">
        <v>596</v>
      </c>
      <c r="BK35" s="335" t="s">
        <v>572</v>
      </c>
      <c r="BL35" s="333" t="s">
        <v>30</v>
      </c>
      <c r="BM35" s="339">
        <v>260856.63</v>
      </c>
      <c r="BN35" s="333" t="s">
        <v>498</v>
      </c>
      <c r="BO35" s="339"/>
      <c r="BP35" s="340">
        <v>43914</v>
      </c>
      <c r="BQ35" s="340">
        <v>45740</v>
      </c>
      <c r="BR35" s="339">
        <v>14124.82</v>
      </c>
      <c r="BS35" s="339">
        <v>0</v>
      </c>
      <c r="BT35" s="339">
        <v>230</v>
      </c>
    </row>
    <row r="36" spans="1:72" s="329" customFormat="1" ht="18.2" customHeight="1" x14ac:dyDescent="0.15">
      <c r="A36" s="341">
        <v>34</v>
      </c>
      <c r="B36" s="342" t="s">
        <v>806</v>
      </c>
      <c r="C36" s="342" t="s">
        <v>570</v>
      </c>
      <c r="D36" s="343">
        <v>45231</v>
      </c>
      <c r="E36" s="344" t="s">
        <v>283</v>
      </c>
      <c r="F36" s="345">
        <v>7</v>
      </c>
      <c r="G36" s="345">
        <v>6</v>
      </c>
      <c r="H36" s="346">
        <v>299803.19</v>
      </c>
      <c r="I36" s="346">
        <v>16664.53</v>
      </c>
      <c r="J36" s="346">
        <v>0</v>
      </c>
      <c r="K36" s="346">
        <v>316467.71999999997</v>
      </c>
      <c r="L36" s="346">
        <v>2482.1</v>
      </c>
      <c r="M36" s="346">
        <v>0</v>
      </c>
      <c r="N36" s="346">
        <v>0</v>
      </c>
      <c r="O36" s="346">
        <v>0</v>
      </c>
      <c r="P36" s="346">
        <v>0</v>
      </c>
      <c r="Q36" s="346">
        <v>0</v>
      </c>
      <c r="R36" s="346">
        <v>0</v>
      </c>
      <c r="S36" s="346">
        <v>316467.71999999997</v>
      </c>
      <c r="T36" s="346">
        <v>19486</v>
      </c>
      <c r="U36" s="346">
        <v>2947.84</v>
      </c>
      <c r="V36" s="346">
        <v>0</v>
      </c>
      <c r="W36" s="346">
        <v>0</v>
      </c>
      <c r="X36" s="346">
        <v>0</v>
      </c>
      <c r="Y36" s="346">
        <v>0</v>
      </c>
      <c r="Z36" s="346">
        <v>0</v>
      </c>
      <c r="AA36" s="346">
        <v>22433.84</v>
      </c>
      <c r="AB36" s="346">
        <v>0</v>
      </c>
      <c r="AC36" s="346">
        <v>0</v>
      </c>
      <c r="AD36" s="346">
        <v>0</v>
      </c>
      <c r="AE36" s="346">
        <v>0</v>
      </c>
      <c r="AF36" s="346">
        <v>0</v>
      </c>
      <c r="AG36" s="346">
        <v>0</v>
      </c>
      <c r="AH36" s="346">
        <v>0</v>
      </c>
      <c r="AI36" s="346">
        <v>0</v>
      </c>
      <c r="AJ36" s="346">
        <v>0</v>
      </c>
      <c r="AK36" s="346">
        <v>0</v>
      </c>
      <c r="AL36" s="346">
        <v>0</v>
      </c>
      <c r="AM36" s="346">
        <v>0</v>
      </c>
      <c r="AN36" s="346">
        <v>0</v>
      </c>
      <c r="AO36" s="346">
        <v>0</v>
      </c>
      <c r="AP36" s="346">
        <v>0</v>
      </c>
      <c r="AQ36" s="346">
        <v>0</v>
      </c>
      <c r="AR36" s="346">
        <v>0</v>
      </c>
      <c r="AS36" s="346">
        <v>0</v>
      </c>
      <c r="AT36" s="346">
        <v>0</v>
      </c>
      <c r="AU36" s="346">
        <f t="shared" si="0"/>
        <v>0</v>
      </c>
      <c r="AV36" s="346">
        <v>19146.63</v>
      </c>
      <c r="AW36" s="346">
        <v>22433.84</v>
      </c>
      <c r="AX36" s="347">
        <v>79</v>
      </c>
      <c r="AY36" s="347">
        <v>120</v>
      </c>
      <c r="AZ36" s="346">
        <v>354000.69</v>
      </c>
      <c r="BA36" s="346">
        <v>381537.55</v>
      </c>
      <c r="BB36" s="348">
        <v>0.9</v>
      </c>
      <c r="BC36" s="348">
        <v>0.74650830042809702</v>
      </c>
      <c r="BD36" s="348">
        <v>11.8</v>
      </c>
      <c r="BE36" s="348"/>
      <c r="BF36" s="344"/>
      <c r="BG36" s="341"/>
      <c r="BH36" s="344" t="s">
        <v>352</v>
      </c>
      <c r="BI36" s="344" t="s">
        <v>606</v>
      </c>
      <c r="BJ36" s="344" t="s">
        <v>607</v>
      </c>
      <c r="BK36" s="344" t="s">
        <v>572</v>
      </c>
      <c r="BL36" s="342" t="s">
        <v>30</v>
      </c>
      <c r="BM36" s="348">
        <v>316467.71999999997</v>
      </c>
      <c r="BN36" s="342" t="s">
        <v>498</v>
      </c>
      <c r="BO36" s="348"/>
      <c r="BP36" s="349">
        <v>44005</v>
      </c>
      <c r="BQ36" s="349">
        <v>47657</v>
      </c>
      <c r="BR36" s="348">
        <v>3425.17</v>
      </c>
      <c r="BS36" s="348">
        <v>0</v>
      </c>
      <c r="BT36" s="348">
        <v>230</v>
      </c>
    </row>
    <row r="37" spans="1:72" s="329" customFormat="1" ht="18.2" customHeight="1" x14ac:dyDescent="0.15">
      <c r="A37" s="332">
        <v>35</v>
      </c>
      <c r="B37" s="333" t="s">
        <v>806</v>
      </c>
      <c r="C37" s="333" t="s">
        <v>570</v>
      </c>
      <c r="D37" s="334">
        <v>45231</v>
      </c>
      <c r="E37" s="335" t="s">
        <v>640</v>
      </c>
      <c r="F37" s="336">
        <v>0</v>
      </c>
      <c r="G37" s="336">
        <v>0</v>
      </c>
      <c r="H37" s="337">
        <v>182353.7</v>
      </c>
      <c r="I37" s="337">
        <v>108.38</v>
      </c>
      <c r="J37" s="337">
        <v>0</v>
      </c>
      <c r="K37" s="337">
        <v>182462.07999999999</v>
      </c>
      <c r="L37" s="337">
        <v>1290.83</v>
      </c>
      <c r="M37" s="337">
        <v>0</v>
      </c>
      <c r="N37" s="337">
        <v>0</v>
      </c>
      <c r="O37" s="337">
        <v>108.38</v>
      </c>
      <c r="P37" s="337">
        <v>1183.31</v>
      </c>
      <c r="Q37" s="337">
        <v>0</v>
      </c>
      <c r="R37" s="337">
        <v>0</v>
      </c>
      <c r="S37" s="337">
        <v>181170.39</v>
      </c>
      <c r="T37" s="337">
        <v>0</v>
      </c>
      <c r="U37" s="337">
        <v>1793.03</v>
      </c>
      <c r="V37" s="337">
        <v>0</v>
      </c>
      <c r="W37" s="337">
        <v>0</v>
      </c>
      <c r="X37" s="337">
        <v>1793.03</v>
      </c>
      <c r="Y37" s="337">
        <v>0</v>
      </c>
      <c r="Z37" s="337">
        <v>0</v>
      </c>
      <c r="AA37" s="337">
        <v>0</v>
      </c>
      <c r="AB37" s="337">
        <v>0</v>
      </c>
      <c r="AC37" s="337">
        <v>0</v>
      </c>
      <c r="AD37" s="337">
        <v>0</v>
      </c>
      <c r="AE37" s="337">
        <v>0</v>
      </c>
      <c r="AF37" s="337">
        <v>230</v>
      </c>
      <c r="AG37" s="337">
        <v>0</v>
      </c>
      <c r="AH37" s="337">
        <v>0</v>
      </c>
      <c r="AI37" s="337">
        <v>147.28</v>
      </c>
      <c r="AJ37" s="337">
        <v>0</v>
      </c>
      <c r="AK37" s="337">
        <v>0</v>
      </c>
      <c r="AL37" s="337">
        <v>0</v>
      </c>
      <c r="AM37" s="337">
        <v>0</v>
      </c>
      <c r="AN37" s="337">
        <v>0</v>
      </c>
      <c r="AO37" s="337">
        <v>0</v>
      </c>
      <c r="AP37" s="337">
        <v>0</v>
      </c>
      <c r="AQ37" s="337">
        <v>0</v>
      </c>
      <c r="AR37" s="337">
        <v>0</v>
      </c>
      <c r="AS37" s="337">
        <v>0</v>
      </c>
      <c r="AT37" s="337">
        <v>230</v>
      </c>
      <c r="AU37" s="337">
        <f t="shared" si="0"/>
        <v>3232</v>
      </c>
      <c r="AV37" s="337">
        <v>107.52</v>
      </c>
      <c r="AW37" s="337">
        <v>0</v>
      </c>
      <c r="AX37" s="338">
        <v>88</v>
      </c>
      <c r="AY37" s="338">
        <v>120</v>
      </c>
      <c r="AZ37" s="337">
        <v>195150.7</v>
      </c>
      <c r="BA37" s="337">
        <v>216689.42</v>
      </c>
      <c r="BB37" s="339">
        <v>0.83</v>
      </c>
      <c r="BC37" s="339">
        <v>0.6939490802089</v>
      </c>
      <c r="BD37" s="339">
        <v>11.8</v>
      </c>
      <c r="BE37" s="339"/>
      <c r="BF37" s="335"/>
      <c r="BG37" s="332"/>
      <c r="BH37" s="335" t="s">
        <v>352</v>
      </c>
      <c r="BI37" s="335" t="s">
        <v>606</v>
      </c>
      <c r="BJ37" s="335" t="s">
        <v>623</v>
      </c>
      <c r="BK37" s="335" t="s">
        <v>82</v>
      </c>
      <c r="BL37" s="333" t="s">
        <v>30</v>
      </c>
      <c r="BM37" s="339">
        <v>181170.39</v>
      </c>
      <c r="BN37" s="333" t="s">
        <v>498</v>
      </c>
      <c r="BO37" s="339"/>
      <c r="BP37" s="340">
        <v>44265</v>
      </c>
      <c r="BQ37" s="340">
        <v>47938</v>
      </c>
      <c r="BR37" s="339">
        <v>230</v>
      </c>
      <c r="BS37" s="339">
        <v>0</v>
      </c>
      <c r="BT37" s="339">
        <v>230</v>
      </c>
    </row>
    <row r="38" spans="1:72" s="329" customFormat="1" ht="18.2" customHeight="1" x14ac:dyDescent="0.15">
      <c r="A38" s="341">
        <v>36</v>
      </c>
      <c r="B38" s="342" t="s">
        <v>814</v>
      </c>
      <c r="C38" s="342" t="s">
        <v>570</v>
      </c>
      <c r="D38" s="343">
        <v>45231</v>
      </c>
      <c r="E38" s="344" t="s">
        <v>641</v>
      </c>
      <c r="F38" s="345">
        <v>0</v>
      </c>
      <c r="G38" s="345">
        <v>0</v>
      </c>
      <c r="H38" s="346">
        <v>88859.28</v>
      </c>
      <c r="I38" s="346">
        <v>0</v>
      </c>
      <c r="J38" s="346">
        <v>0</v>
      </c>
      <c r="K38" s="346">
        <v>88859.28</v>
      </c>
      <c r="L38" s="346">
        <v>2662.9</v>
      </c>
      <c r="M38" s="346">
        <v>0</v>
      </c>
      <c r="N38" s="346">
        <v>0</v>
      </c>
      <c r="O38" s="346">
        <v>0</v>
      </c>
      <c r="P38" s="346">
        <v>2662.9</v>
      </c>
      <c r="Q38" s="346">
        <v>0</v>
      </c>
      <c r="R38" s="346">
        <v>0</v>
      </c>
      <c r="S38" s="346">
        <v>86196.38</v>
      </c>
      <c r="T38" s="346">
        <v>0</v>
      </c>
      <c r="U38" s="346">
        <v>873.78</v>
      </c>
      <c r="V38" s="346">
        <v>0</v>
      </c>
      <c r="W38" s="346">
        <v>0</v>
      </c>
      <c r="X38" s="346">
        <v>873.78</v>
      </c>
      <c r="Y38" s="346">
        <v>0</v>
      </c>
      <c r="Z38" s="346">
        <v>0</v>
      </c>
      <c r="AA38" s="346">
        <v>0</v>
      </c>
      <c r="AB38" s="346">
        <v>0</v>
      </c>
      <c r="AC38" s="346">
        <v>0</v>
      </c>
      <c r="AD38" s="346">
        <v>0</v>
      </c>
      <c r="AE38" s="346">
        <v>0</v>
      </c>
      <c r="AF38" s="346">
        <v>0</v>
      </c>
      <c r="AG38" s="346">
        <v>0</v>
      </c>
      <c r="AH38" s="346">
        <v>0</v>
      </c>
      <c r="AI38" s="346">
        <v>108.55</v>
      </c>
      <c r="AJ38" s="346">
        <v>0</v>
      </c>
      <c r="AK38" s="346">
        <v>0</v>
      </c>
      <c r="AL38" s="346">
        <v>0</v>
      </c>
      <c r="AM38" s="346">
        <v>0</v>
      </c>
      <c r="AN38" s="346">
        <v>0</v>
      </c>
      <c r="AO38" s="346">
        <v>0</v>
      </c>
      <c r="AP38" s="346">
        <v>0</v>
      </c>
      <c r="AQ38" s="346">
        <v>4.7699999999999996</v>
      </c>
      <c r="AR38" s="346">
        <v>0</v>
      </c>
      <c r="AS38" s="346">
        <v>0</v>
      </c>
      <c r="AT38" s="346">
        <v>0</v>
      </c>
      <c r="AU38" s="346">
        <f t="shared" si="0"/>
        <v>3650</v>
      </c>
      <c r="AV38" s="346">
        <v>0</v>
      </c>
      <c r="AW38" s="346">
        <v>0</v>
      </c>
      <c r="AX38" s="347">
        <v>28</v>
      </c>
      <c r="AY38" s="347">
        <v>60</v>
      </c>
      <c r="AZ38" s="346">
        <v>255815.19</v>
      </c>
      <c r="BA38" s="346">
        <v>159716.29999999999</v>
      </c>
      <c r="BB38" s="348">
        <v>0.47</v>
      </c>
      <c r="BC38" s="348">
        <v>0.25365162228276</v>
      </c>
      <c r="BD38" s="348">
        <v>11.8</v>
      </c>
      <c r="BE38" s="348"/>
      <c r="BF38" s="344"/>
      <c r="BG38" s="341"/>
      <c r="BH38" s="344" t="s">
        <v>642</v>
      </c>
      <c r="BI38" s="344" t="s">
        <v>643</v>
      </c>
      <c r="BJ38" s="344" t="s">
        <v>644</v>
      </c>
      <c r="BK38" s="344" t="s">
        <v>82</v>
      </c>
      <c r="BL38" s="342" t="s">
        <v>30</v>
      </c>
      <c r="BM38" s="348">
        <v>86196.38</v>
      </c>
      <c r="BN38" s="342" t="s">
        <v>498</v>
      </c>
      <c r="BO38" s="348"/>
      <c r="BP38" s="349">
        <v>44265</v>
      </c>
      <c r="BQ38" s="349">
        <v>46112</v>
      </c>
      <c r="BR38" s="348">
        <v>0</v>
      </c>
      <c r="BS38" s="348">
        <v>0</v>
      </c>
      <c r="BT38" s="348">
        <v>0</v>
      </c>
    </row>
    <row r="39" spans="1:72" s="329" customFormat="1" ht="18.2" customHeight="1" x14ac:dyDescent="0.15">
      <c r="A39" s="332">
        <v>37</v>
      </c>
      <c r="B39" s="333" t="s">
        <v>806</v>
      </c>
      <c r="C39" s="333" t="s">
        <v>570</v>
      </c>
      <c r="D39" s="334">
        <v>45231</v>
      </c>
      <c r="E39" s="335" t="s">
        <v>645</v>
      </c>
      <c r="F39" s="336">
        <v>6</v>
      </c>
      <c r="G39" s="336">
        <v>5</v>
      </c>
      <c r="H39" s="337">
        <v>278430.07</v>
      </c>
      <c r="I39" s="337">
        <v>12013.32</v>
      </c>
      <c r="J39" s="337">
        <v>0</v>
      </c>
      <c r="K39" s="337">
        <v>290443.39</v>
      </c>
      <c r="L39" s="337">
        <v>2038.89</v>
      </c>
      <c r="M39" s="337">
        <v>0</v>
      </c>
      <c r="N39" s="337">
        <v>0</v>
      </c>
      <c r="O39" s="337">
        <v>0</v>
      </c>
      <c r="P39" s="337">
        <v>0</v>
      </c>
      <c r="Q39" s="337">
        <v>0</v>
      </c>
      <c r="R39" s="337">
        <v>0</v>
      </c>
      <c r="S39" s="337">
        <v>290443.39</v>
      </c>
      <c r="T39" s="337">
        <v>16855.560000000001</v>
      </c>
      <c r="U39" s="337">
        <v>2737.71</v>
      </c>
      <c r="V39" s="337">
        <v>0</v>
      </c>
      <c r="W39" s="337">
        <v>0</v>
      </c>
      <c r="X39" s="337">
        <v>0</v>
      </c>
      <c r="Y39" s="337">
        <v>0</v>
      </c>
      <c r="Z39" s="337">
        <v>0</v>
      </c>
      <c r="AA39" s="337">
        <v>19593.27</v>
      </c>
      <c r="AB39" s="337">
        <v>0</v>
      </c>
      <c r="AC39" s="337">
        <v>0</v>
      </c>
      <c r="AD39" s="337">
        <v>0</v>
      </c>
      <c r="AE39" s="337">
        <v>0</v>
      </c>
      <c r="AF39" s="337">
        <v>0</v>
      </c>
      <c r="AG39" s="337">
        <v>0</v>
      </c>
      <c r="AH39" s="337">
        <v>0</v>
      </c>
      <c r="AI39" s="337">
        <v>0</v>
      </c>
      <c r="AJ39" s="337">
        <v>0</v>
      </c>
      <c r="AK39" s="337">
        <v>0</v>
      </c>
      <c r="AL39" s="337">
        <v>0</v>
      </c>
      <c r="AM39" s="337">
        <v>0</v>
      </c>
      <c r="AN39" s="337">
        <v>0</v>
      </c>
      <c r="AO39" s="337">
        <v>0</v>
      </c>
      <c r="AP39" s="337">
        <v>0</v>
      </c>
      <c r="AQ39" s="337">
        <v>0</v>
      </c>
      <c r="AR39" s="337">
        <v>0</v>
      </c>
      <c r="AS39" s="337">
        <v>0</v>
      </c>
      <c r="AT39" s="337">
        <v>0</v>
      </c>
      <c r="AU39" s="337">
        <f t="shared" si="0"/>
        <v>0</v>
      </c>
      <c r="AV39" s="337">
        <v>14052.21</v>
      </c>
      <c r="AW39" s="337">
        <v>19593.27</v>
      </c>
      <c r="AX39" s="338">
        <v>86</v>
      </c>
      <c r="AY39" s="338">
        <v>118</v>
      </c>
      <c r="AZ39" s="337">
        <v>389599.28</v>
      </c>
      <c r="BA39" s="337">
        <v>332663.88</v>
      </c>
      <c r="BB39" s="339">
        <v>0.59</v>
      </c>
      <c r="BC39" s="339">
        <v>0.51511934538850501</v>
      </c>
      <c r="BD39" s="339">
        <v>11.8</v>
      </c>
      <c r="BE39" s="339"/>
      <c r="BF39" s="335"/>
      <c r="BG39" s="332"/>
      <c r="BH39" s="335" t="s">
        <v>599</v>
      </c>
      <c r="BI39" s="335" t="s">
        <v>646</v>
      </c>
      <c r="BJ39" s="335" t="s">
        <v>647</v>
      </c>
      <c r="BK39" s="335" t="s">
        <v>621</v>
      </c>
      <c r="BL39" s="333" t="s">
        <v>30</v>
      </c>
      <c r="BM39" s="339">
        <v>290443.39</v>
      </c>
      <c r="BN39" s="333" t="s">
        <v>498</v>
      </c>
      <c r="BO39" s="339"/>
      <c r="BP39" s="340">
        <v>44265</v>
      </c>
      <c r="BQ39" s="340">
        <v>47879</v>
      </c>
      <c r="BR39" s="339">
        <v>3192.63</v>
      </c>
      <c r="BS39" s="339">
        <v>0</v>
      </c>
      <c r="BT39" s="339">
        <v>230</v>
      </c>
    </row>
    <row r="40" spans="1:72" s="329" customFormat="1" ht="18.2" customHeight="1" x14ac:dyDescent="0.15">
      <c r="A40" s="341">
        <v>38</v>
      </c>
      <c r="B40" s="342" t="s">
        <v>806</v>
      </c>
      <c r="C40" s="342" t="s">
        <v>570</v>
      </c>
      <c r="D40" s="343">
        <v>45231</v>
      </c>
      <c r="E40" s="344" t="s">
        <v>295</v>
      </c>
      <c r="F40" s="345">
        <v>0</v>
      </c>
      <c r="G40" s="345">
        <v>0</v>
      </c>
      <c r="H40" s="346">
        <v>221921.61</v>
      </c>
      <c r="I40" s="346">
        <v>0</v>
      </c>
      <c r="J40" s="346">
        <v>0</v>
      </c>
      <c r="K40" s="346">
        <v>221921.61</v>
      </c>
      <c r="L40" s="346">
        <v>1544.91</v>
      </c>
      <c r="M40" s="346">
        <v>0</v>
      </c>
      <c r="N40" s="346">
        <v>0</v>
      </c>
      <c r="O40" s="346">
        <v>0</v>
      </c>
      <c r="P40" s="346">
        <v>1544.91</v>
      </c>
      <c r="Q40" s="346">
        <v>0</v>
      </c>
      <c r="R40" s="346">
        <v>0</v>
      </c>
      <c r="S40" s="346">
        <v>220376.7</v>
      </c>
      <c r="T40" s="346">
        <v>0</v>
      </c>
      <c r="U40" s="346">
        <v>2182.23</v>
      </c>
      <c r="V40" s="346">
        <v>0</v>
      </c>
      <c r="W40" s="346">
        <v>0</v>
      </c>
      <c r="X40" s="346">
        <v>2182.23</v>
      </c>
      <c r="Y40" s="346">
        <v>0</v>
      </c>
      <c r="Z40" s="346">
        <v>0</v>
      </c>
      <c r="AA40" s="346">
        <v>0</v>
      </c>
      <c r="AB40" s="346">
        <v>0</v>
      </c>
      <c r="AC40" s="346">
        <v>0</v>
      </c>
      <c r="AD40" s="346">
        <v>0</v>
      </c>
      <c r="AE40" s="346">
        <v>0</v>
      </c>
      <c r="AF40" s="346">
        <v>0</v>
      </c>
      <c r="AG40" s="346">
        <v>0</v>
      </c>
      <c r="AH40" s="346">
        <v>0</v>
      </c>
      <c r="AI40" s="346">
        <v>177.99</v>
      </c>
      <c r="AJ40" s="346">
        <v>0</v>
      </c>
      <c r="AK40" s="346">
        <v>0</v>
      </c>
      <c r="AL40" s="346">
        <v>0</v>
      </c>
      <c r="AM40" s="346">
        <v>0</v>
      </c>
      <c r="AN40" s="346">
        <v>0</v>
      </c>
      <c r="AO40" s="346">
        <v>0</v>
      </c>
      <c r="AP40" s="346">
        <v>0</v>
      </c>
      <c r="AQ40" s="346">
        <v>14.87</v>
      </c>
      <c r="AR40" s="346">
        <v>0</v>
      </c>
      <c r="AS40" s="346">
        <v>0</v>
      </c>
      <c r="AT40" s="346">
        <v>0</v>
      </c>
      <c r="AU40" s="346">
        <f t="shared" si="0"/>
        <v>3920</v>
      </c>
      <c r="AV40" s="346">
        <v>0</v>
      </c>
      <c r="AW40" s="346">
        <v>0</v>
      </c>
      <c r="AX40" s="347">
        <v>89</v>
      </c>
      <c r="AY40" s="347">
        <v>120</v>
      </c>
      <c r="AZ40" s="346">
        <v>309999.09000000003</v>
      </c>
      <c r="BA40" s="346">
        <v>261889.46</v>
      </c>
      <c r="BB40" s="348">
        <v>0.59</v>
      </c>
      <c r="BC40" s="348">
        <v>0.49647760929363099</v>
      </c>
      <c r="BD40" s="348">
        <v>11.8</v>
      </c>
      <c r="BE40" s="348"/>
      <c r="BF40" s="344"/>
      <c r="BG40" s="341"/>
      <c r="BH40" s="344" t="s">
        <v>599</v>
      </c>
      <c r="BI40" s="344" t="s">
        <v>631</v>
      </c>
      <c r="BJ40" s="344"/>
      <c r="BK40" s="344" t="s">
        <v>82</v>
      </c>
      <c r="BL40" s="342" t="s">
        <v>30</v>
      </c>
      <c r="BM40" s="348">
        <v>220376.7</v>
      </c>
      <c r="BN40" s="342" t="s">
        <v>498</v>
      </c>
      <c r="BO40" s="348"/>
      <c r="BP40" s="349">
        <v>44298</v>
      </c>
      <c r="BQ40" s="349">
        <v>47950</v>
      </c>
      <c r="BR40" s="348">
        <v>0</v>
      </c>
      <c r="BS40" s="348">
        <v>0</v>
      </c>
      <c r="BT40" s="348">
        <v>0</v>
      </c>
    </row>
    <row r="41" spans="1:72" s="329" customFormat="1" ht="18.2" customHeight="1" x14ac:dyDescent="0.15">
      <c r="A41" s="332">
        <v>39</v>
      </c>
      <c r="B41" s="333" t="s">
        <v>806</v>
      </c>
      <c r="C41" s="333" t="s">
        <v>570</v>
      </c>
      <c r="D41" s="334">
        <v>45231</v>
      </c>
      <c r="E41" s="335" t="s">
        <v>296</v>
      </c>
      <c r="F41" s="336">
        <v>0</v>
      </c>
      <c r="G41" s="336">
        <v>0</v>
      </c>
      <c r="H41" s="337">
        <v>149143.72</v>
      </c>
      <c r="I41" s="337">
        <v>0</v>
      </c>
      <c r="J41" s="337">
        <v>0</v>
      </c>
      <c r="K41" s="337">
        <v>149143.72</v>
      </c>
      <c r="L41" s="337">
        <v>4303.42</v>
      </c>
      <c r="M41" s="337">
        <v>0</v>
      </c>
      <c r="N41" s="337">
        <v>0</v>
      </c>
      <c r="O41" s="337">
        <v>0</v>
      </c>
      <c r="P41" s="337">
        <v>4303.42</v>
      </c>
      <c r="Q41" s="337">
        <v>0</v>
      </c>
      <c r="R41" s="337">
        <v>0</v>
      </c>
      <c r="S41" s="337">
        <v>144840.29999999999</v>
      </c>
      <c r="T41" s="337">
        <v>0</v>
      </c>
      <c r="U41" s="337">
        <v>1466.58</v>
      </c>
      <c r="V41" s="337">
        <v>0</v>
      </c>
      <c r="W41" s="337">
        <v>0</v>
      </c>
      <c r="X41" s="337">
        <v>1466.58</v>
      </c>
      <c r="Y41" s="337">
        <v>0</v>
      </c>
      <c r="Z41" s="337">
        <v>0</v>
      </c>
      <c r="AA41" s="337">
        <v>0</v>
      </c>
      <c r="AB41" s="337">
        <v>0</v>
      </c>
      <c r="AC41" s="337">
        <v>0</v>
      </c>
      <c r="AD41" s="337">
        <v>0</v>
      </c>
      <c r="AE41" s="337">
        <v>0</v>
      </c>
      <c r="AF41" s="337">
        <v>0</v>
      </c>
      <c r="AG41" s="337">
        <v>0</v>
      </c>
      <c r="AH41" s="337">
        <v>0</v>
      </c>
      <c r="AI41" s="337">
        <v>177.1</v>
      </c>
      <c r="AJ41" s="337">
        <v>0</v>
      </c>
      <c r="AK41" s="337">
        <v>0</v>
      </c>
      <c r="AL41" s="337">
        <v>0</v>
      </c>
      <c r="AM41" s="337">
        <v>0</v>
      </c>
      <c r="AN41" s="337">
        <v>0</v>
      </c>
      <c r="AO41" s="337">
        <v>0</v>
      </c>
      <c r="AP41" s="337">
        <v>0</v>
      </c>
      <c r="AQ41" s="337">
        <v>2.9</v>
      </c>
      <c r="AR41" s="337">
        <v>0</v>
      </c>
      <c r="AS41" s="337">
        <v>0</v>
      </c>
      <c r="AT41" s="337">
        <v>0</v>
      </c>
      <c r="AU41" s="337">
        <f t="shared" si="0"/>
        <v>5950</v>
      </c>
      <c r="AV41" s="337">
        <v>0</v>
      </c>
      <c r="AW41" s="337">
        <v>0</v>
      </c>
      <c r="AX41" s="338">
        <v>29</v>
      </c>
      <c r="AY41" s="338">
        <v>60</v>
      </c>
      <c r="AZ41" s="337">
        <v>370023.54</v>
      </c>
      <c r="BA41" s="337">
        <v>260573.1</v>
      </c>
      <c r="BB41" s="339">
        <v>0.38</v>
      </c>
      <c r="BC41" s="339">
        <v>0.211224082608681</v>
      </c>
      <c r="BD41" s="339">
        <v>11.8</v>
      </c>
      <c r="BE41" s="339"/>
      <c r="BF41" s="335"/>
      <c r="BG41" s="332"/>
      <c r="BH41" s="335" t="s">
        <v>352</v>
      </c>
      <c r="BI41" s="335" t="s">
        <v>648</v>
      </c>
      <c r="BJ41" s="335"/>
      <c r="BK41" s="335" t="s">
        <v>82</v>
      </c>
      <c r="BL41" s="333" t="s">
        <v>30</v>
      </c>
      <c r="BM41" s="339">
        <v>144840.29999999999</v>
      </c>
      <c r="BN41" s="333" t="s">
        <v>498</v>
      </c>
      <c r="BO41" s="339"/>
      <c r="BP41" s="340">
        <v>44298</v>
      </c>
      <c r="BQ41" s="340">
        <v>46124</v>
      </c>
      <c r="BR41" s="339">
        <v>0</v>
      </c>
      <c r="BS41" s="339">
        <v>0</v>
      </c>
      <c r="BT41" s="339">
        <v>0</v>
      </c>
    </row>
    <row r="42" spans="1:72" s="329" customFormat="1" ht="18.2" customHeight="1" x14ac:dyDescent="0.15">
      <c r="A42" s="341">
        <v>40</v>
      </c>
      <c r="B42" s="342" t="s">
        <v>806</v>
      </c>
      <c r="C42" s="342" t="s">
        <v>570</v>
      </c>
      <c r="D42" s="343">
        <v>45231</v>
      </c>
      <c r="E42" s="344" t="s">
        <v>649</v>
      </c>
      <c r="F42" s="345">
        <v>0</v>
      </c>
      <c r="G42" s="345">
        <v>0</v>
      </c>
      <c r="H42" s="346">
        <v>280732.09999999998</v>
      </c>
      <c r="I42" s="346">
        <v>2035.87</v>
      </c>
      <c r="J42" s="346">
        <v>0</v>
      </c>
      <c r="K42" s="346">
        <v>282767.96999999997</v>
      </c>
      <c r="L42" s="346">
        <v>4091.76</v>
      </c>
      <c r="M42" s="346">
        <v>0</v>
      </c>
      <c r="N42" s="346">
        <v>0</v>
      </c>
      <c r="O42" s="346">
        <v>2035.87</v>
      </c>
      <c r="P42" s="346">
        <v>4091.76</v>
      </c>
      <c r="Q42" s="346">
        <v>0</v>
      </c>
      <c r="R42" s="346">
        <v>0</v>
      </c>
      <c r="S42" s="346">
        <v>276640.34000000003</v>
      </c>
      <c r="T42" s="346">
        <v>428.04</v>
      </c>
      <c r="U42" s="346">
        <v>3188.57</v>
      </c>
      <c r="V42" s="346">
        <v>0</v>
      </c>
      <c r="W42" s="346">
        <v>428.04</v>
      </c>
      <c r="X42" s="346">
        <v>3188.57</v>
      </c>
      <c r="Y42" s="346">
        <v>0</v>
      </c>
      <c r="Z42" s="346">
        <v>0</v>
      </c>
      <c r="AA42" s="346">
        <v>0</v>
      </c>
      <c r="AB42" s="346">
        <v>0</v>
      </c>
      <c r="AC42" s="346">
        <v>0</v>
      </c>
      <c r="AD42" s="346">
        <v>0</v>
      </c>
      <c r="AE42" s="346">
        <v>0</v>
      </c>
      <c r="AF42" s="346">
        <v>0</v>
      </c>
      <c r="AG42" s="346">
        <v>0</v>
      </c>
      <c r="AH42" s="346">
        <v>0</v>
      </c>
      <c r="AI42" s="346">
        <v>223.79</v>
      </c>
      <c r="AJ42" s="346">
        <v>0</v>
      </c>
      <c r="AK42" s="346">
        <v>0</v>
      </c>
      <c r="AL42" s="346">
        <v>0</v>
      </c>
      <c r="AM42" s="346">
        <v>0</v>
      </c>
      <c r="AN42" s="346">
        <v>0</v>
      </c>
      <c r="AO42" s="346">
        <v>0</v>
      </c>
      <c r="AP42" s="346">
        <v>0</v>
      </c>
      <c r="AQ42" s="346">
        <v>731.97</v>
      </c>
      <c r="AR42" s="346">
        <v>0</v>
      </c>
      <c r="AS42" s="346">
        <v>0</v>
      </c>
      <c r="AT42" s="346">
        <v>0</v>
      </c>
      <c r="AU42" s="346">
        <f t="shared" si="0"/>
        <v>10700</v>
      </c>
      <c r="AV42" s="346">
        <v>0</v>
      </c>
      <c r="AW42" s="346">
        <v>0</v>
      </c>
      <c r="AX42" s="347">
        <v>86</v>
      </c>
      <c r="AY42" s="347">
        <v>114</v>
      </c>
      <c r="AZ42" s="346">
        <v>457461.81</v>
      </c>
      <c r="BA42" s="346">
        <v>329275.23</v>
      </c>
      <c r="BB42" s="348">
        <v>0.85</v>
      </c>
      <c r="BC42" s="348">
        <v>0.71412686888108801</v>
      </c>
      <c r="BD42" s="348">
        <v>11.8</v>
      </c>
      <c r="BE42" s="348"/>
      <c r="BF42" s="344"/>
      <c r="BG42" s="341"/>
      <c r="BH42" s="344" t="s">
        <v>635</v>
      </c>
      <c r="BI42" s="344" t="s">
        <v>650</v>
      </c>
      <c r="BJ42" s="344"/>
      <c r="BK42" s="344" t="s">
        <v>82</v>
      </c>
      <c r="BL42" s="342" t="s">
        <v>30</v>
      </c>
      <c r="BM42" s="348">
        <v>276640.34000000003</v>
      </c>
      <c r="BN42" s="342" t="s">
        <v>498</v>
      </c>
      <c r="BO42" s="348"/>
      <c r="BP42" s="349">
        <v>44399</v>
      </c>
      <c r="BQ42" s="349">
        <v>47870</v>
      </c>
      <c r="BR42" s="348">
        <v>0</v>
      </c>
      <c r="BS42" s="348">
        <v>0</v>
      </c>
      <c r="BT42" s="348">
        <v>0</v>
      </c>
    </row>
    <row r="43" spans="1:72" s="329" customFormat="1" ht="18.2" customHeight="1" x14ac:dyDescent="0.15">
      <c r="A43" s="332">
        <v>41</v>
      </c>
      <c r="B43" s="333" t="s">
        <v>806</v>
      </c>
      <c r="C43" s="333" t="s">
        <v>570</v>
      </c>
      <c r="D43" s="334">
        <v>45231</v>
      </c>
      <c r="E43" s="335" t="s">
        <v>651</v>
      </c>
      <c r="F43" s="336">
        <v>0</v>
      </c>
      <c r="G43" s="336">
        <v>0</v>
      </c>
      <c r="H43" s="337">
        <v>73422.87</v>
      </c>
      <c r="I43" s="337">
        <v>0</v>
      </c>
      <c r="J43" s="337">
        <v>0</v>
      </c>
      <c r="K43" s="337">
        <v>73422.87</v>
      </c>
      <c r="L43" s="337">
        <v>2727.43</v>
      </c>
      <c r="M43" s="337">
        <v>0</v>
      </c>
      <c r="N43" s="337">
        <v>0</v>
      </c>
      <c r="O43" s="337">
        <v>0</v>
      </c>
      <c r="P43" s="337">
        <v>2727.43</v>
      </c>
      <c r="Q43" s="337">
        <v>0</v>
      </c>
      <c r="R43" s="337">
        <v>0</v>
      </c>
      <c r="S43" s="337">
        <v>70695.44</v>
      </c>
      <c r="T43" s="337">
        <v>0</v>
      </c>
      <c r="U43" s="337">
        <v>721.99</v>
      </c>
      <c r="V43" s="337">
        <v>0</v>
      </c>
      <c r="W43" s="337">
        <v>0</v>
      </c>
      <c r="X43" s="337">
        <v>721.99</v>
      </c>
      <c r="Y43" s="337">
        <v>0</v>
      </c>
      <c r="Z43" s="337">
        <v>0</v>
      </c>
      <c r="AA43" s="337">
        <v>0</v>
      </c>
      <c r="AB43" s="337">
        <v>0</v>
      </c>
      <c r="AC43" s="337">
        <v>0</v>
      </c>
      <c r="AD43" s="337">
        <v>0</v>
      </c>
      <c r="AE43" s="337">
        <v>0</v>
      </c>
      <c r="AF43" s="337">
        <v>0</v>
      </c>
      <c r="AG43" s="337">
        <v>0</v>
      </c>
      <c r="AH43" s="337">
        <v>0</v>
      </c>
      <c r="AI43" s="337">
        <v>93.67</v>
      </c>
      <c r="AJ43" s="337">
        <v>0</v>
      </c>
      <c r="AK43" s="337">
        <v>0</v>
      </c>
      <c r="AL43" s="337">
        <v>0</v>
      </c>
      <c r="AM43" s="337">
        <v>0</v>
      </c>
      <c r="AN43" s="337">
        <v>0</v>
      </c>
      <c r="AO43" s="337">
        <v>0</v>
      </c>
      <c r="AP43" s="337">
        <v>0</v>
      </c>
      <c r="AQ43" s="337">
        <v>0</v>
      </c>
      <c r="AR43" s="337">
        <v>0</v>
      </c>
      <c r="AS43" s="337">
        <v>0.09</v>
      </c>
      <c r="AT43" s="337">
        <v>0</v>
      </c>
      <c r="AU43" s="337">
        <f t="shared" si="0"/>
        <v>3542.9999999999995</v>
      </c>
      <c r="AV43" s="337">
        <v>0</v>
      </c>
      <c r="AW43" s="337">
        <v>0</v>
      </c>
      <c r="AX43" s="338">
        <v>23</v>
      </c>
      <c r="AY43" s="338">
        <v>51</v>
      </c>
      <c r="AZ43" s="337">
        <v>305496.40000000002</v>
      </c>
      <c r="BA43" s="337">
        <v>137822.29999999999</v>
      </c>
      <c r="BB43" s="339">
        <v>0.85</v>
      </c>
      <c r="BC43" s="339">
        <v>0.43600436213878302</v>
      </c>
      <c r="BD43" s="339">
        <v>11.8</v>
      </c>
      <c r="BE43" s="339"/>
      <c r="BF43" s="335"/>
      <c r="BG43" s="332"/>
      <c r="BH43" s="335" t="s">
        <v>599</v>
      </c>
      <c r="BI43" s="335" t="s">
        <v>631</v>
      </c>
      <c r="BJ43" s="335"/>
      <c r="BK43" s="335" t="s">
        <v>82</v>
      </c>
      <c r="BL43" s="333" t="s">
        <v>30</v>
      </c>
      <c r="BM43" s="339">
        <v>70695.44</v>
      </c>
      <c r="BN43" s="333" t="s">
        <v>498</v>
      </c>
      <c r="BO43" s="339"/>
      <c r="BP43" s="340">
        <v>44399</v>
      </c>
      <c r="BQ43" s="340">
        <v>45952</v>
      </c>
      <c r="BR43" s="339">
        <v>0</v>
      </c>
      <c r="BS43" s="339">
        <v>0</v>
      </c>
      <c r="BT43" s="339">
        <v>0</v>
      </c>
    </row>
    <row r="44" spans="1:72" s="329" customFormat="1" ht="18.2" customHeight="1" x14ac:dyDescent="0.15">
      <c r="A44" s="341">
        <v>42</v>
      </c>
      <c r="B44" s="342" t="s">
        <v>806</v>
      </c>
      <c r="C44" s="342" t="s">
        <v>570</v>
      </c>
      <c r="D44" s="343">
        <v>45231</v>
      </c>
      <c r="E44" s="344" t="s">
        <v>652</v>
      </c>
      <c r="F44" s="345">
        <v>0</v>
      </c>
      <c r="G44" s="345">
        <v>0</v>
      </c>
      <c r="H44" s="346">
        <v>277080.17</v>
      </c>
      <c r="I44" s="346">
        <v>0</v>
      </c>
      <c r="J44" s="346">
        <v>0</v>
      </c>
      <c r="K44" s="346">
        <v>277080.17</v>
      </c>
      <c r="L44" s="346">
        <v>7148.46</v>
      </c>
      <c r="M44" s="346">
        <v>0</v>
      </c>
      <c r="N44" s="346">
        <v>0</v>
      </c>
      <c r="O44" s="346">
        <v>0</v>
      </c>
      <c r="P44" s="346">
        <v>7148.46</v>
      </c>
      <c r="Q44" s="346">
        <v>0</v>
      </c>
      <c r="R44" s="346">
        <v>0</v>
      </c>
      <c r="S44" s="346">
        <v>269931.71000000002</v>
      </c>
      <c r="T44" s="346">
        <v>0</v>
      </c>
      <c r="U44" s="346">
        <v>2724.62</v>
      </c>
      <c r="V44" s="346">
        <v>0</v>
      </c>
      <c r="W44" s="346">
        <v>0</v>
      </c>
      <c r="X44" s="346">
        <v>2724.62</v>
      </c>
      <c r="Y44" s="346">
        <v>0</v>
      </c>
      <c r="Z44" s="346">
        <v>0</v>
      </c>
      <c r="AA44" s="346">
        <v>0</v>
      </c>
      <c r="AB44" s="346">
        <v>0</v>
      </c>
      <c r="AC44" s="346">
        <v>0</v>
      </c>
      <c r="AD44" s="346">
        <v>0</v>
      </c>
      <c r="AE44" s="346">
        <v>0</v>
      </c>
      <c r="AF44" s="346">
        <v>0</v>
      </c>
      <c r="AG44" s="346">
        <v>0</v>
      </c>
      <c r="AH44" s="346">
        <v>0</v>
      </c>
      <c r="AI44" s="346">
        <v>303.02999999999997</v>
      </c>
      <c r="AJ44" s="346">
        <v>0</v>
      </c>
      <c r="AK44" s="346">
        <v>0</v>
      </c>
      <c r="AL44" s="346">
        <v>0</v>
      </c>
      <c r="AM44" s="346">
        <v>0</v>
      </c>
      <c r="AN44" s="346">
        <v>0</v>
      </c>
      <c r="AO44" s="346">
        <v>0</v>
      </c>
      <c r="AP44" s="346">
        <v>0</v>
      </c>
      <c r="AQ44" s="346">
        <v>0</v>
      </c>
      <c r="AR44" s="346">
        <v>0</v>
      </c>
      <c r="AS44" s="346">
        <v>1.78</v>
      </c>
      <c r="AT44" s="346">
        <v>0</v>
      </c>
      <c r="AU44" s="346">
        <f t="shared" si="0"/>
        <v>10174.33</v>
      </c>
      <c r="AV44" s="346">
        <v>0</v>
      </c>
      <c r="AW44" s="346">
        <v>0</v>
      </c>
      <c r="AX44" s="347">
        <v>32</v>
      </c>
      <c r="AY44" s="347">
        <v>60</v>
      </c>
      <c r="AZ44" s="346">
        <v>899215.53</v>
      </c>
      <c r="BA44" s="346">
        <v>445867.94</v>
      </c>
      <c r="BB44" s="348">
        <v>0.56999999999999995</v>
      </c>
      <c r="BC44" s="348">
        <v>0.34508216648185103</v>
      </c>
      <c r="BD44" s="348">
        <v>11.8</v>
      </c>
      <c r="BE44" s="348"/>
      <c r="BF44" s="344"/>
      <c r="BG44" s="341"/>
      <c r="BH44" s="344" t="s">
        <v>599</v>
      </c>
      <c r="BI44" s="344" t="s">
        <v>646</v>
      </c>
      <c r="BJ44" s="344" t="s">
        <v>653</v>
      </c>
      <c r="BK44" s="344" t="s">
        <v>82</v>
      </c>
      <c r="BL44" s="342" t="s">
        <v>30</v>
      </c>
      <c r="BM44" s="348">
        <v>269931.71000000002</v>
      </c>
      <c r="BN44" s="342" t="s">
        <v>498</v>
      </c>
      <c r="BO44" s="348"/>
      <c r="BP44" s="349">
        <v>44400</v>
      </c>
      <c r="BQ44" s="349">
        <v>46226</v>
      </c>
      <c r="BR44" s="348">
        <v>0</v>
      </c>
      <c r="BS44" s="348">
        <v>0</v>
      </c>
      <c r="BT44" s="348">
        <v>0</v>
      </c>
    </row>
    <row r="45" spans="1:72" s="329" customFormat="1" ht="18.2" customHeight="1" x14ac:dyDescent="0.15">
      <c r="A45" s="332">
        <v>43</v>
      </c>
      <c r="B45" s="333" t="s">
        <v>814</v>
      </c>
      <c r="C45" s="333" t="s">
        <v>570</v>
      </c>
      <c r="D45" s="334">
        <v>45231</v>
      </c>
      <c r="E45" s="335" t="s">
        <v>654</v>
      </c>
      <c r="F45" s="336">
        <v>0</v>
      </c>
      <c r="G45" s="336">
        <v>0</v>
      </c>
      <c r="H45" s="337">
        <v>170416.47</v>
      </c>
      <c r="I45" s="337">
        <v>0</v>
      </c>
      <c r="J45" s="337">
        <v>0</v>
      </c>
      <c r="K45" s="337">
        <v>170416.47</v>
      </c>
      <c r="L45" s="337">
        <v>4245.3500000000004</v>
      </c>
      <c r="M45" s="337">
        <v>0</v>
      </c>
      <c r="N45" s="337">
        <v>0</v>
      </c>
      <c r="O45" s="337">
        <v>0</v>
      </c>
      <c r="P45" s="337">
        <v>4245.3500000000004</v>
      </c>
      <c r="Q45" s="337">
        <v>0</v>
      </c>
      <c r="R45" s="337">
        <v>0</v>
      </c>
      <c r="S45" s="337">
        <v>166171.12</v>
      </c>
      <c r="T45" s="337">
        <v>0</v>
      </c>
      <c r="U45" s="337">
        <v>1675.76</v>
      </c>
      <c r="V45" s="337">
        <v>0</v>
      </c>
      <c r="W45" s="337">
        <v>0</v>
      </c>
      <c r="X45" s="337">
        <v>1675.76</v>
      </c>
      <c r="Y45" s="337">
        <v>0</v>
      </c>
      <c r="Z45" s="337">
        <v>0</v>
      </c>
      <c r="AA45" s="337">
        <v>0</v>
      </c>
      <c r="AB45" s="337">
        <v>0</v>
      </c>
      <c r="AC45" s="337">
        <v>0</v>
      </c>
      <c r="AD45" s="337">
        <v>0</v>
      </c>
      <c r="AE45" s="337">
        <v>0</v>
      </c>
      <c r="AF45" s="337">
        <v>0</v>
      </c>
      <c r="AG45" s="337">
        <v>0</v>
      </c>
      <c r="AH45" s="337">
        <v>0</v>
      </c>
      <c r="AI45" s="337">
        <v>181.73</v>
      </c>
      <c r="AJ45" s="337">
        <v>0</v>
      </c>
      <c r="AK45" s="337">
        <v>0</v>
      </c>
      <c r="AL45" s="337">
        <v>0</v>
      </c>
      <c r="AM45" s="337">
        <v>0</v>
      </c>
      <c r="AN45" s="337">
        <v>0</v>
      </c>
      <c r="AO45" s="337">
        <v>0</v>
      </c>
      <c r="AP45" s="337">
        <v>0</v>
      </c>
      <c r="AQ45" s="337">
        <v>0</v>
      </c>
      <c r="AR45" s="337">
        <v>0</v>
      </c>
      <c r="AS45" s="337">
        <v>0</v>
      </c>
      <c r="AT45" s="337">
        <v>0</v>
      </c>
      <c r="AU45" s="337">
        <f t="shared" si="0"/>
        <v>6102.84</v>
      </c>
      <c r="AV45" s="337">
        <v>0</v>
      </c>
      <c r="AW45" s="337">
        <v>0</v>
      </c>
      <c r="AX45" s="338">
        <v>33</v>
      </c>
      <c r="AY45" s="338">
        <v>60</v>
      </c>
      <c r="AZ45" s="337">
        <v>75000</v>
      </c>
      <c r="BA45" s="337">
        <v>267397.01</v>
      </c>
      <c r="BB45" s="339">
        <v>0.85</v>
      </c>
      <c r="BC45" s="339">
        <v>0.52822375238975205</v>
      </c>
      <c r="BD45" s="339">
        <v>11.8</v>
      </c>
      <c r="BE45" s="339"/>
      <c r="BF45" s="335" t="s">
        <v>571</v>
      </c>
      <c r="BG45" s="332"/>
      <c r="BH45" s="335" t="s">
        <v>599</v>
      </c>
      <c r="BI45" s="335" t="s">
        <v>655</v>
      </c>
      <c r="BJ45" s="335" t="s">
        <v>656</v>
      </c>
      <c r="BK45" s="335" t="s">
        <v>82</v>
      </c>
      <c r="BL45" s="333" t="s">
        <v>30</v>
      </c>
      <c r="BM45" s="339">
        <v>166171.12</v>
      </c>
      <c r="BN45" s="333" t="s">
        <v>498</v>
      </c>
      <c r="BO45" s="339"/>
      <c r="BP45" s="340">
        <v>44427</v>
      </c>
      <c r="BQ45" s="340">
        <v>46253</v>
      </c>
      <c r="BR45" s="339">
        <v>0</v>
      </c>
      <c r="BS45" s="339">
        <v>0</v>
      </c>
      <c r="BT45" s="339">
        <v>0</v>
      </c>
    </row>
    <row r="46" spans="1:72" s="329" customFormat="1" ht="18.2" customHeight="1" x14ac:dyDescent="0.15">
      <c r="A46" s="341">
        <v>44</v>
      </c>
      <c r="B46" s="342" t="s">
        <v>814</v>
      </c>
      <c r="C46" s="342" t="s">
        <v>570</v>
      </c>
      <c r="D46" s="343">
        <v>45231</v>
      </c>
      <c r="E46" s="344" t="s">
        <v>657</v>
      </c>
      <c r="F46" s="345">
        <v>0</v>
      </c>
      <c r="G46" s="345">
        <v>0</v>
      </c>
      <c r="H46" s="346">
        <v>172568.24</v>
      </c>
      <c r="I46" s="346">
        <v>0</v>
      </c>
      <c r="J46" s="346">
        <v>0</v>
      </c>
      <c r="K46" s="346">
        <v>172568.24</v>
      </c>
      <c r="L46" s="346">
        <v>4298.95</v>
      </c>
      <c r="M46" s="346">
        <v>0</v>
      </c>
      <c r="N46" s="346">
        <v>0</v>
      </c>
      <c r="O46" s="346">
        <v>0</v>
      </c>
      <c r="P46" s="346">
        <v>4298.95</v>
      </c>
      <c r="Q46" s="346">
        <v>0</v>
      </c>
      <c r="R46" s="346">
        <v>0</v>
      </c>
      <c r="S46" s="346">
        <v>168269.29</v>
      </c>
      <c r="T46" s="346">
        <v>0</v>
      </c>
      <c r="U46" s="346">
        <v>1696.92</v>
      </c>
      <c r="V46" s="346">
        <v>0</v>
      </c>
      <c r="W46" s="346">
        <v>0</v>
      </c>
      <c r="X46" s="346">
        <v>1696.92</v>
      </c>
      <c r="Y46" s="346">
        <v>0</v>
      </c>
      <c r="Z46" s="346">
        <v>0</v>
      </c>
      <c r="AA46" s="346">
        <v>0</v>
      </c>
      <c r="AB46" s="346">
        <v>0</v>
      </c>
      <c r="AC46" s="346">
        <v>0</v>
      </c>
      <c r="AD46" s="346">
        <v>0</v>
      </c>
      <c r="AE46" s="346">
        <v>0</v>
      </c>
      <c r="AF46" s="346">
        <v>0</v>
      </c>
      <c r="AG46" s="346">
        <v>0</v>
      </c>
      <c r="AH46" s="346">
        <v>0</v>
      </c>
      <c r="AI46" s="346">
        <v>184.03</v>
      </c>
      <c r="AJ46" s="346">
        <v>0</v>
      </c>
      <c r="AK46" s="346">
        <v>0</v>
      </c>
      <c r="AL46" s="346">
        <v>0</v>
      </c>
      <c r="AM46" s="346">
        <v>0</v>
      </c>
      <c r="AN46" s="346">
        <v>0</v>
      </c>
      <c r="AO46" s="346">
        <v>0</v>
      </c>
      <c r="AP46" s="346">
        <v>0</v>
      </c>
      <c r="AQ46" s="346">
        <v>0</v>
      </c>
      <c r="AR46" s="346">
        <v>0</v>
      </c>
      <c r="AS46" s="346">
        <v>0</v>
      </c>
      <c r="AT46" s="346">
        <v>0</v>
      </c>
      <c r="AU46" s="346">
        <f t="shared" si="0"/>
        <v>6179.9</v>
      </c>
      <c r="AV46" s="346">
        <v>0</v>
      </c>
      <c r="AW46" s="346">
        <v>0</v>
      </c>
      <c r="AX46" s="347">
        <v>33</v>
      </c>
      <c r="AY46" s="347">
        <v>60</v>
      </c>
      <c r="AZ46" s="346">
        <v>88000</v>
      </c>
      <c r="BA46" s="346">
        <v>270773.24</v>
      </c>
      <c r="BB46" s="348">
        <v>0.78</v>
      </c>
      <c r="BC46" s="348">
        <v>0.48472310705444899</v>
      </c>
      <c r="BD46" s="348">
        <v>11.8</v>
      </c>
      <c r="BE46" s="348"/>
      <c r="BF46" s="344" t="s">
        <v>571</v>
      </c>
      <c r="BG46" s="341"/>
      <c r="BH46" s="344" t="s">
        <v>578</v>
      </c>
      <c r="BI46" s="344" t="s">
        <v>579</v>
      </c>
      <c r="BJ46" s="344" t="s">
        <v>658</v>
      </c>
      <c r="BK46" s="344" t="s">
        <v>82</v>
      </c>
      <c r="BL46" s="342" t="s">
        <v>30</v>
      </c>
      <c r="BM46" s="348">
        <v>168269.29</v>
      </c>
      <c r="BN46" s="342" t="s">
        <v>498</v>
      </c>
      <c r="BO46" s="348"/>
      <c r="BP46" s="349">
        <v>44420</v>
      </c>
      <c r="BQ46" s="349">
        <v>46246</v>
      </c>
      <c r="BR46" s="348">
        <v>0</v>
      </c>
      <c r="BS46" s="348">
        <v>0</v>
      </c>
      <c r="BT46" s="348">
        <v>0</v>
      </c>
    </row>
    <row r="47" spans="1:72" s="329" customFormat="1" ht="18.2" customHeight="1" x14ac:dyDescent="0.15">
      <c r="A47" s="332">
        <v>45</v>
      </c>
      <c r="B47" s="333" t="s">
        <v>806</v>
      </c>
      <c r="C47" s="333" t="s">
        <v>570</v>
      </c>
      <c r="D47" s="334">
        <v>45231</v>
      </c>
      <c r="E47" s="335" t="s">
        <v>659</v>
      </c>
      <c r="F47" s="336">
        <v>0</v>
      </c>
      <c r="G47" s="336">
        <v>0</v>
      </c>
      <c r="H47" s="337">
        <v>132688.84</v>
      </c>
      <c r="I47" s="337">
        <v>0</v>
      </c>
      <c r="J47" s="337">
        <v>0</v>
      </c>
      <c r="K47" s="337">
        <v>132688.84</v>
      </c>
      <c r="L47" s="337">
        <v>3305.5</v>
      </c>
      <c r="M47" s="337">
        <v>0</v>
      </c>
      <c r="N47" s="337">
        <v>0</v>
      </c>
      <c r="O47" s="337">
        <v>0</v>
      </c>
      <c r="P47" s="337">
        <v>3305.5</v>
      </c>
      <c r="Q47" s="337">
        <v>0</v>
      </c>
      <c r="R47" s="337">
        <v>0</v>
      </c>
      <c r="S47" s="337">
        <v>129383.34</v>
      </c>
      <c r="T47" s="337">
        <v>0</v>
      </c>
      <c r="U47" s="337">
        <v>1304.77</v>
      </c>
      <c r="V47" s="337">
        <v>0</v>
      </c>
      <c r="W47" s="337">
        <v>0</v>
      </c>
      <c r="X47" s="337">
        <v>1304.77</v>
      </c>
      <c r="Y47" s="337">
        <v>0</v>
      </c>
      <c r="Z47" s="337">
        <v>0</v>
      </c>
      <c r="AA47" s="337">
        <v>0</v>
      </c>
      <c r="AB47" s="337">
        <v>0</v>
      </c>
      <c r="AC47" s="337">
        <v>0</v>
      </c>
      <c r="AD47" s="337">
        <v>0</v>
      </c>
      <c r="AE47" s="337">
        <v>0</v>
      </c>
      <c r="AF47" s="337">
        <v>0</v>
      </c>
      <c r="AG47" s="337">
        <v>0</v>
      </c>
      <c r="AH47" s="337">
        <v>0</v>
      </c>
      <c r="AI47" s="337">
        <v>141.51</v>
      </c>
      <c r="AJ47" s="337">
        <v>0</v>
      </c>
      <c r="AK47" s="337">
        <v>0</v>
      </c>
      <c r="AL47" s="337">
        <v>0</v>
      </c>
      <c r="AM47" s="337">
        <v>0</v>
      </c>
      <c r="AN47" s="337">
        <v>0</v>
      </c>
      <c r="AO47" s="337">
        <v>0</v>
      </c>
      <c r="AP47" s="337">
        <v>0</v>
      </c>
      <c r="AQ47" s="337">
        <v>0</v>
      </c>
      <c r="AR47" s="337">
        <v>0</v>
      </c>
      <c r="AS47" s="337">
        <v>0.01</v>
      </c>
      <c r="AT47" s="337">
        <v>0</v>
      </c>
      <c r="AU47" s="337">
        <f t="shared" si="0"/>
        <v>4751.7699999999995</v>
      </c>
      <c r="AV47" s="337">
        <v>0</v>
      </c>
      <c r="AW47" s="337">
        <v>0</v>
      </c>
      <c r="AX47" s="338">
        <v>33</v>
      </c>
      <c r="AY47" s="338">
        <v>60</v>
      </c>
      <c r="AZ47" s="337">
        <v>68570.399999999994</v>
      </c>
      <c r="BA47" s="337">
        <v>208199.44</v>
      </c>
      <c r="BB47" s="339">
        <v>0.88</v>
      </c>
      <c r="BC47" s="339">
        <v>0.54686669282107603</v>
      </c>
      <c r="BD47" s="339">
        <v>11.8</v>
      </c>
      <c r="BE47" s="339"/>
      <c r="BF47" s="335"/>
      <c r="BG47" s="332"/>
      <c r="BH47" s="335" t="s">
        <v>352</v>
      </c>
      <c r="BI47" s="335" t="s">
        <v>606</v>
      </c>
      <c r="BJ47" s="335" t="s">
        <v>660</v>
      </c>
      <c r="BK47" s="335" t="s">
        <v>82</v>
      </c>
      <c r="BL47" s="333" t="s">
        <v>30</v>
      </c>
      <c r="BM47" s="339">
        <v>129383.34</v>
      </c>
      <c r="BN47" s="333" t="s">
        <v>498</v>
      </c>
      <c r="BO47" s="339"/>
      <c r="BP47" s="340">
        <v>44428</v>
      </c>
      <c r="BQ47" s="340">
        <v>46254</v>
      </c>
      <c r="BR47" s="339">
        <v>0</v>
      </c>
      <c r="BS47" s="339">
        <v>0</v>
      </c>
      <c r="BT47" s="339">
        <v>0</v>
      </c>
    </row>
    <row r="48" spans="1:72" s="329" customFormat="1" ht="18.2" customHeight="1" x14ac:dyDescent="0.15">
      <c r="A48" s="341">
        <v>46</v>
      </c>
      <c r="B48" s="342" t="s">
        <v>806</v>
      </c>
      <c r="C48" s="342" t="s">
        <v>570</v>
      </c>
      <c r="D48" s="343">
        <v>45231</v>
      </c>
      <c r="E48" s="344" t="s">
        <v>661</v>
      </c>
      <c r="F48" s="345">
        <v>0</v>
      </c>
      <c r="G48" s="345">
        <v>0</v>
      </c>
      <c r="H48" s="346">
        <v>185921.88</v>
      </c>
      <c r="I48" s="346">
        <v>0</v>
      </c>
      <c r="J48" s="346">
        <v>0</v>
      </c>
      <c r="K48" s="346">
        <v>185921.88</v>
      </c>
      <c r="L48" s="346">
        <v>4328.63</v>
      </c>
      <c r="M48" s="346">
        <v>0</v>
      </c>
      <c r="N48" s="346">
        <v>0</v>
      </c>
      <c r="O48" s="346">
        <v>0</v>
      </c>
      <c r="P48" s="346">
        <v>4328.63</v>
      </c>
      <c r="Q48" s="346">
        <v>0</v>
      </c>
      <c r="R48" s="346">
        <v>0</v>
      </c>
      <c r="S48" s="346">
        <v>181593.25</v>
      </c>
      <c r="T48" s="346">
        <v>0</v>
      </c>
      <c r="U48" s="346">
        <v>1829.78</v>
      </c>
      <c r="V48" s="346">
        <v>0</v>
      </c>
      <c r="W48" s="346">
        <v>0</v>
      </c>
      <c r="X48" s="346">
        <v>1829.78</v>
      </c>
      <c r="Y48" s="346">
        <v>0</v>
      </c>
      <c r="Z48" s="346">
        <v>0</v>
      </c>
      <c r="AA48" s="346">
        <v>0</v>
      </c>
      <c r="AB48" s="346">
        <v>0</v>
      </c>
      <c r="AC48" s="346">
        <v>0</v>
      </c>
      <c r="AD48" s="346">
        <v>0</v>
      </c>
      <c r="AE48" s="346">
        <v>0</v>
      </c>
      <c r="AF48" s="346">
        <v>0</v>
      </c>
      <c r="AG48" s="346">
        <v>0</v>
      </c>
      <c r="AH48" s="346">
        <v>0</v>
      </c>
      <c r="AI48" s="346">
        <v>188.97</v>
      </c>
      <c r="AJ48" s="346">
        <v>0</v>
      </c>
      <c r="AK48" s="346">
        <v>0</v>
      </c>
      <c r="AL48" s="346">
        <v>0</v>
      </c>
      <c r="AM48" s="346">
        <v>0</v>
      </c>
      <c r="AN48" s="346">
        <v>0</v>
      </c>
      <c r="AO48" s="346">
        <v>0</v>
      </c>
      <c r="AP48" s="346">
        <v>0</v>
      </c>
      <c r="AQ48" s="346">
        <v>52.62</v>
      </c>
      <c r="AR48" s="346">
        <v>0</v>
      </c>
      <c r="AS48" s="346">
        <v>0</v>
      </c>
      <c r="AT48" s="346">
        <v>0</v>
      </c>
      <c r="AU48" s="346">
        <f t="shared" si="0"/>
        <v>6400</v>
      </c>
      <c r="AV48" s="346">
        <v>0</v>
      </c>
      <c r="AW48" s="346">
        <v>0</v>
      </c>
      <c r="AX48" s="347">
        <v>35</v>
      </c>
      <c r="AY48" s="347">
        <v>60</v>
      </c>
      <c r="AZ48" s="346">
        <v>109252.2</v>
      </c>
      <c r="BA48" s="346">
        <v>278050.15999999997</v>
      </c>
      <c r="BB48" s="348">
        <v>1</v>
      </c>
      <c r="BC48" s="348">
        <v>0.65309529043248904</v>
      </c>
      <c r="BD48" s="348">
        <v>11.81</v>
      </c>
      <c r="BE48" s="348"/>
      <c r="BF48" s="344"/>
      <c r="BG48" s="341"/>
      <c r="BH48" s="344" t="s">
        <v>588</v>
      </c>
      <c r="BI48" s="344" t="s">
        <v>577</v>
      </c>
      <c r="BJ48" s="344" t="s">
        <v>662</v>
      </c>
      <c r="BK48" s="344" t="s">
        <v>82</v>
      </c>
      <c r="BL48" s="342" t="s">
        <v>30</v>
      </c>
      <c r="BM48" s="348">
        <v>181593.25</v>
      </c>
      <c r="BN48" s="342" t="s">
        <v>498</v>
      </c>
      <c r="BO48" s="348"/>
      <c r="BP48" s="349">
        <v>44480</v>
      </c>
      <c r="BQ48" s="349">
        <v>46306</v>
      </c>
      <c r="BR48" s="348">
        <v>0</v>
      </c>
      <c r="BS48" s="348">
        <v>0</v>
      </c>
      <c r="BT48" s="348">
        <v>0</v>
      </c>
    </row>
    <row r="49" spans="1:72" s="329" customFormat="1" ht="18.2" customHeight="1" x14ac:dyDescent="0.15">
      <c r="A49" s="332">
        <v>47</v>
      </c>
      <c r="B49" s="333" t="s">
        <v>806</v>
      </c>
      <c r="C49" s="333" t="s">
        <v>570</v>
      </c>
      <c r="D49" s="334">
        <v>45231</v>
      </c>
      <c r="E49" s="335" t="s">
        <v>663</v>
      </c>
      <c r="F49" s="336">
        <v>0</v>
      </c>
      <c r="G49" s="336">
        <v>0</v>
      </c>
      <c r="H49" s="337">
        <v>194589.23</v>
      </c>
      <c r="I49" s="337">
        <v>0</v>
      </c>
      <c r="J49" s="337">
        <v>0</v>
      </c>
      <c r="K49" s="337">
        <v>194589.23</v>
      </c>
      <c r="L49" s="337">
        <v>1188.69</v>
      </c>
      <c r="M49" s="337">
        <v>0</v>
      </c>
      <c r="N49" s="337">
        <v>0</v>
      </c>
      <c r="O49" s="337">
        <v>0</v>
      </c>
      <c r="P49" s="337">
        <v>1188.69</v>
      </c>
      <c r="Q49" s="337">
        <v>0</v>
      </c>
      <c r="R49" s="337">
        <v>0</v>
      </c>
      <c r="S49" s="337">
        <v>193400.54</v>
      </c>
      <c r="T49" s="337">
        <v>0</v>
      </c>
      <c r="U49" s="337">
        <v>1915.08</v>
      </c>
      <c r="V49" s="337">
        <v>0</v>
      </c>
      <c r="W49" s="337">
        <v>0</v>
      </c>
      <c r="X49" s="337">
        <v>1915.08</v>
      </c>
      <c r="Y49" s="337">
        <v>0</v>
      </c>
      <c r="Z49" s="337">
        <v>0</v>
      </c>
      <c r="AA49" s="337">
        <v>0</v>
      </c>
      <c r="AB49" s="337">
        <v>0</v>
      </c>
      <c r="AC49" s="337">
        <v>0</v>
      </c>
      <c r="AD49" s="337">
        <v>0</v>
      </c>
      <c r="AE49" s="337">
        <v>0</v>
      </c>
      <c r="AF49" s="337">
        <v>0</v>
      </c>
      <c r="AG49" s="337">
        <v>0</v>
      </c>
      <c r="AH49" s="337">
        <v>0</v>
      </c>
      <c r="AI49" s="337">
        <v>148.16999999999999</v>
      </c>
      <c r="AJ49" s="337">
        <v>0</v>
      </c>
      <c r="AK49" s="337">
        <v>0</v>
      </c>
      <c r="AL49" s="337">
        <v>0</v>
      </c>
      <c r="AM49" s="337">
        <v>0</v>
      </c>
      <c r="AN49" s="337">
        <v>0</v>
      </c>
      <c r="AO49" s="337">
        <v>0</v>
      </c>
      <c r="AP49" s="337">
        <v>0</v>
      </c>
      <c r="AQ49" s="337">
        <v>48.06</v>
      </c>
      <c r="AR49" s="337">
        <v>0</v>
      </c>
      <c r="AS49" s="337">
        <v>0</v>
      </c>
      <c r="AT49" s="337">
        <v>0</v>
      </c>
      <c r="AU49" s="337">
        <f t="shared" si="0"/>
        <v>3300</v>
      </c>
      <c r="AV49" s="337">
        <v>0</v>
      </c>
      <c r="AW49" s="337">
        <v>0</v>
      </c>
      <c r="AX49" s="338">
        <v>99</v>
      </c>
      <c r="AY49" s="338">
        <v>120</v>
      </c>
      <c r="AZ49" s="337">
        <v>270097.96000000002</v>
      </c>
      <c r="BA49" s="337">
        <v>218000</v>
      </c>
      <c r="BB49" s="339">
        <v>1.04</v>
      </c>
      <c r="BC49" s="339">
        <v>0.92264477798165201</v>
      </c>
      <c r="BD49" s="339">
        <v>11.81</v>
      </c>
      <c r="BE49" s="339"/>
      <c r="BF49" s="335"/>
      <c r="BG49" s="332"/>
      <c r="BH49" s="335" t="s">
        <v>352</v>
      </c>
      <c r="BI49" s="335" t="s">
        <v>664</v>
      </c>
      <c r="BJ49" s="335" t="s">
        <v>597</v>
      </c>
      <c r="BK49" s="335" t="s">
        <v>82</v>
      </c>
      <c r="BL49" s="333" t="s">
        <v>30</v>
      </c>
      <c r="BM49" s="339">
        <v>193400.54</v>
      </c>
      <c r="BN49" s="333" t="s">
        <v>498</v>
      </c>
      <c r="BO49" s="339"/>
      <c r="BP49" s="340">
        <v>44544</v>
      </c>
      <c r="BQ49" s="340">
        <v>48196</v>
      </c>
      <c r="BR49" s="339">
        <v>0</v>
      </c>
      <c r="BS49" s="339">
        <v>0</v>
      </c>
      <c r="BT49" s="339">
        <v>0</v>
      </c>
    </row>
    <row r="50" spans="1:72" s="329" customFormat="1" ht="18.2" customHeight="1" x14ac:dyDescent="0.15">
      <c r="A50" s="341">
        <v>48</v>
      </c>
      <c r="B50" s="342" t="s">
        <v>814</v>
      </c>
      <c r="C50" s="342" t="s">
        <v>570</v>
      </c>
      <c r="D50" s="343">
        <v>45231</v>
      </c>
      <c r="E50" s="344" t="s">
        <v>665</v>
      </c>
      <c r="F50" s="345">
        <v>0</v>
      </c>
      <c r="G50" s="345">
        <v>0</v>
      </c>
      <c r="H50" s="346">
        <v>212422.38</v>
      </c>
      <c r="I50" s="346">
        <v>0</v>
      </c>
      <c r="J50" s="346">
        <v>0</v>
      </c>
      <c r="K50" s="346">
        <v>212422.38</v>
      </c>
      <c r="L50" s="346">
        <v>3992.18</v>
      </c>
      <c r="M50" s="346">
        <v>0</v>
      </c>
      <c r="N50" s="346">
        <v>0</v>
      </c>
      <c r="O50" s="346">
        <v>0</v>
      </c>
      <c r="P50" s="346">
        <v>3992.18</v>
      </c>
      <c r="Q50" s="346">
        <v>0</v>
      </c>
      <c r="R50" s="346">
        <v>0</v>
      </c>
      <c r="S50" s="346">
        <v>208430.2</v>
      </c>
      <c r="T50" s="346">
        <v>0</v>
      </c>
      <c r="U50" s="346">
        <v>2090.59</v>
      </c>
      <c r="V50" s="346">
        <v>0</v>
      </c>
      <c r="W50" s="346">
        <v>0</v>
      </c>
      <c r="X50" s="346">
        <v>2090.59</v>
      </c>
      <c r="Y50" s="346">
        <v>0</v>
      </c>
      <c r="Z50" s="346">
        <v>0</v>
      </c>
      <c r="AA50" s="346">
        <v>0</v>
      </c>
      <c r="AB50" s="346">
        <v>0</v>
      </c>
      <c r="AC50" s="346">
        <v>0</v>
      </c>
      <c r="AD50" s="346">
        <v>0</v>
      </c>
      <c r="AE50" s="346">
        <v>0</v>
      </c>
      <c r="AF50" s="346">
        <v>0</v>
      </c>
      <c r="AG50" s="346">
        <v>0</v>
      </c>
      <c r="AH50" s="346">
        <v>0</v>
      </c>
      <c r="AI50" s="346">
        <v>186.65</v>
      </c>
      <c r="AJ50" s="346">
        <v>0</v>
      </c>
      <c r="AK50" s="346">
        <v>0</v>
      </c>
      <c r="AL50" s="346">
        <v>0</v>
      </c>
      <c r="AM50" s="346">
        <v>0</v>
      </c>
      <c r="AN50" s="346">
        <v>0</v>
      </c>
      <c r="AO50" s="346">
        <v>0</v>
      </c>
      <c r="AP50" s="346">
        <v>0</v>
      </c>
      <c r="AQ50" s="346">
        <v>0</v>
      </c>
      <c r="AR50" s="346">
        <v>0</v>
      </c>
      <c r="AS50" s="346">
        <v>0</v>
      </c>
      <c r="AT50" s="346">
        <v>0</v>
      </c>
      <c r="AU50" s="346">
        <f t="shared" si="0"/>
        <v>6269.42</v>
      </c>
      <c r="AV50" s="346">
        <v>0</v>
      </c>
      <c r="AW50" s="346">
        <v>0</v>
      </c>
      <c r="AX50" s="347">
        <v>42</v>
      </c>
      <c r="AY50" s="347">
        <v>60</v>
      </c>
      <c r="AZ50" s="346">
        <v>81999.882685000004</v>
      </c>
      <c r="BA50" s="346">
        <v>274635.09999999998</v>
      </c>
      <c r="BB50" s="348">
        <v>0.9</v>
      </c>
      <c r="BC50" s="348">
        <v>0.68304153402096102</v>
      </c>
      <c r="BD50" s="348">
        <v>11.81</v>
      </c>
      <c r="BE50" s="348"/>
      <c r="BF50" s="344"/>
      <c r="BG50" s="341"/>
      <c r="BH50" s="344" t="s">
        <v>588</v>
      </c>
      <c r="BI50" s="344" t="s">
        <v>577</v>
      </c>
      <c r="BJ50" s="344" t="s">
        <v>597</v>
      </c>
      <c r="BK50" s="344" t="s">
        <v>82</v>
      </c>
      <c r="BL50" s="342" t="s">
        <v>30</v>
      </c>
      <c r="BM50" s="348">
        <v>208430.2</v>
      </c>
      <c r="BN50" s="342" t="s">
        <v>498</v>
      </c>
      <c r="BO50" s="348"/>
      <c r="BP50" s="349">
        <v>44694</v>
      </c>
      <c r="BQ50" s="349">
        <v>46520</v>
      </c>
      <c r="BR50" s="348">
        <v>0</v>
      </c>
      <c r="BS50" s="348">
        <v>0</v>
      </c>
      <c r="BT50" s="348">
        <v>0</v>
      </c>
    </row>
    <row r="51" spans="1:72" s="329" customFormat="1" ht="18.2" customHeight="1" x14ac:dyDescent="0.15">
      <c r="A51" s="332">
        <v>49</v>
      </c>
      <c r="B51" s="333" t="s">
        <v>806</v>
      </c>
      <c r="C51" s="333" t="s">
        <v>570</v>
      </c>
      <c r="D51" s="334">
        <v>45231</v>
      </c>
      <c r="E51" s="335" t="s">
        <v>666</v>
      </c>
      <c r="F51" s="336">
        <v>0</v>
      </c>
      <c r="G51" s="336">
        <v>0</v>
      </c>
      <c r="H51" s="337">
        <v>382671.98</v>
      </c>
      <c r="I51" s="337">
        <v>0</v>
      </c>
      <c r="J51" s="337">
        <v>0</v>
      </c>
      <c r="K51" s="337">
        <v>382671.98</v>
      </c>
      <c r="L51" s="337">
        <v>2849.91</v>
      </c>
      <c r="M51" s="337">
        <v>0</v>
      </c>
      <c r="N51" s="337">
        <v>0</v>
      </c>
      <c r="O51" s="337">
        <v>0</v>
      </c>
      <c r="P51" s="337">
        <v>0</v>
      </c>
      <c r="Q51" s="337">
        <v>0</v>
      </c>
      <c r="R51" s="337">
        <v>0</v>
      </c>
      <c r="S51" s="337">
        <v>382671.98</v>
      </c>
      <c r="T51" s="337">
        <v>0</v>
      </c>
      <c r="U51" s="337">
        <v>3766.13</v>
      </c>
      <c r="V51" s="337">
        <v>0</v>
      </c>
      <c r="W51" s="337">
        <v>0</v>
      </c>
      <c r="X51" s="337">
        <v>0</v>
      </c>
      <c r="Y51" s="337">
        <v>0</v>
      </c>
      <c r="Z51" s="337">
        <v>0</v>
      </c>
      <c r="AA51" s="337">
        <v>3766.13</v>
      </c>
      <c r="AB51" s="337">
        <v>0</v>
      </c>
      <c r="AC51" s="337">
        <v>0</v>
      </c>
      <c r="AD51" s="337">
        <v>0</v>
      </c>
      <c r="AE51" s="337">
        <v>0</v>
      </c>
      <c r="AF51" s="337">
        <v>0</v>
      </c>
      <c r="AG51" s="337">
        <v>0</v>
      </c>
      <c r="AH51" s="337">
        <v>0</v>
      </c>
      <c r="AI51" s="337">
        <v>3.45</v>
      </c>
      <c r="AJ51" s="337">
        <v>0</v>
      </c>
      <c r="AK51" s="337">
        <v>0</v>
      </c>
      <c r="AL51" s="337">
        <v>0</v>
      </c>
      <c r="AM51" s="337">
        <v>0</v>
      </c>
      <c r="AN51" s="337">
        <v>0</v>
      </c>
      <c r="AO51" s="337">
        <v>0</v>
      </c>
      <c r="AP51" s="337">
        <v>0</v>
      </c>
      <c r="AQ51" s="337">
        <v>0</v>
      </c>
      <c r="AR51" s="337">
        <v>0</v>
      </c>
      <c r="AS51" s="337">
        <v>3.45</v>
      </c>
      <c r="AT51" s="337">
        <v>0</v>
      </c>
      <c r="AU51" s="337">
        <f t="shared" si="0"/>
        <v>0</v>
      </c>
      <c r="AV51" s="337">
        <v>2849.91</v>
      </c>
      <c r="AW51" s="337">
        <v>3766.13</v>
      </c>
      <c r="AX51" s="338">
        <v>85</v>
      </c>
      <c r="AY51" s="338">
        <v>103</v>
      </c>
      <c r="AZ51" s="337">
        <v>101470</v>
      </c>
      <c r="BA51" s="337">
        <v>427092.95</v>
      </c>
      <c r="BB51" s="339">
        <v>0.9</v>
      </c>
      <c r="BC51" s="339">
        <v>0.80639303926697903</v>
      </c>
      <c r="BD51" s="339">
        <v>11.81</v>
      </c>
      <c r="BE51" s="339"/>
      <c r="BF51" s="335"/>
      <c r="BG51" s="332"/>
      <c r="BH51" s="335" t="s">
        <v>588</v>
      </c>
      <c r="BI51" s="335" t="s">
        <v>577</v>
      </c>
      <c r="BJ51" s="335" t="s">
        <v>597</v>
      </c>
      <c r="BK51" s="335" t="s">
        <v>82</v>
      </c>
      <c r="BL51" s="333" t="s">
        <v>30</v>
      </c>
      <c r="BM51" s="339">
        <v>382671.98</v>
      </c>
      <c r="BN51" s="333" t="s">
        <v>498</v>
      </c>
      <c r="BO51" s="339"/>
      <c r="BP51" s="340">
        <v>44694</v>
      </c>
      <c r="BQ51" s="340">
        <v>47830</v>
      </c>
      <c r="BR51" s="339">
        <v>286.82</v>
      </c>
      <c r="BS51" s="339">
        <v>0</v>
      </c>
      <c r="BT51" s="339">
        <v>230</v>
      </c>
    </row>
    <row r="52" spans="1:72" s="329" customFormat="1" ht="18.2" customHeight="1" x14ac:dyDescent="0.15">
      <c r="A52" s="341">
        <v>50</v>
      </c>
      <c r="B52" s="342" t="s">
        <v>806</v>
      </c>
      <c r="C52" s="342" t="s">
        <v>570</v>
      </c>
      <c r="D52" s="343">
        <v>45231</v>
      </c>
      <c r="E52" s="344" t="s">
        <v>667</v>
      </c>
      <c r="F52" s="345">
        <v>0</v>
      </c>
      <c r="G52" s="345">
        <v>0</v>
      </c>
      <c r="H52" s="346">
        <v>323565.23</v>
      </c>
      <c r="I52" s="346">
        <v>0</v>
      </c>
      <c r="J52" s="346">
        <v>0</v>
      </c>
      <c r="K52" s="346">
        <v>323565.23</v>
      </c>
      <c r="L52" s="346">
        <v>6080.96</v>
      </c>
      <c r="M52" s="346">
        <v>0</v>
      </c>
      <c r="N52" s="346">
        <v>0</v>
      </c>
      <c r="O52" s="346">
        <v>0</v>
      </c>
      <c r="P52" s="346">
        <v>6080.96</v>
      </c>
      <c r="Q52" s="346">
        <v>0</v>
      </c>
      <c r="R52" s="346">
        <v>0</v>
      </c>
      <c r="S52" s="346">
        <v>317484.27</v>
      </c>
      <c r="T52" s="346">
        <v>0</v>
      </c>
      <c r="U52" s="346">
        <v>3184.42</v>
      </c>
      <c r="V52" s="346">
        <v>0</v>
      </c>
      <c r="W52" s="346">
        <v>0</v>
      </c>
      <c r="X52" s="346">
        <v>3184.42</v>
      </c>
      <c r="Y52" s="346">
        <v>0</v>
      </c>
      <c r="Z52" s="346">
        <v>0</v>
      </c>
      <c r="AA52" s="346">
        <v>0</v>
      </c>
      <c r="AB52" s="346">
        <v>0</v>
      </c>
      <c r="AC52" s="346">
        <v>0</v>
      </c>
      <c r="AD52" s="346">
        <v>0</v>
      </c>
      <c r="AE52" s="346">
        <v>0</v>
      </c>
      <c r="AF52" s="346">
        <v>0</v>
      </c>
      <c r="AG52" s="346">
        <v>0</v>
      </c>
      <c r="AH52" s="346">
        <v>0</v>
      </c>
      <c r="AI52" s="346">
        <v>284.31</v>
      </c>
      <c r="AJ52" s="346">
        <v>0</v>
      </c>
      <c r="AK52" s="346">
        <v>0</v>
      </c>
      <c r="AL52" s="346">
        <v>0</v>
      </c>
      <c r="AM52" s="346">
        <v>0</v>
      </c>
      <c r="AN52" s="346">
        <v>0</v>
      </c>
      <c r="AO52" s="346">
        <v>0</v>
      </c>
      <c r="AP52" s="346">
        <v>0</v>
      </c>
      <c r="AQ52" s="346">
        <v>0.31</v>
      </c>
      <c r="AR52" s="346">
        <v>0</v>
      </c>
      <c r="AS52" s="346">
        <v>0</v>
      </c>
      <c r="AT52" s="346">
        <v>0</v>
      </c>
      <c r="AU52" s="346">
        <f t="shared" si="0"/>
        <v>9550</v>
      </c>
      <c r="AV52" s="346">
        <v>0</v>
      </c>
      <c r="AW52" s="346">
        <v>0</v>
      </c>
      <c r="AX52" s="347">
        <v>42</v>
      </c>
      <c r="AY52" s="347">
        <v>60</v>
      </c>
      <c r="AZ52" s="346">
        <v>135344</v>
      </c>
      <c r="BA52" s="346">
        <v>418328.75</v>
      </c>
      <c r="BB52" s="348">
        <v>0.89</v>
      </c>
      <c r="BC52" s="348">
        <v>0.67545202260184101</v>
      </c>
      <c r="BD52" s="348">
        <v>11.81</v>
      </c>
      <c r="BE52" s="348"/>
      <c r="BF52" s="344"/>
      <c r="BG52" s="341"/>
      <c r="BH52" s="344" t="s">
        <v>574</v>
      </c>
      <c r="BI52" s="344" t="s">
        <v>575</v>
      </c>
      <c r="BJ52" s="344" t="s">
        <v>597</v>
      </c>
      <c r="BK52" s="344" t="s">
        <v>82</v>
      </c>
      <c r="BL52" s="342" t="s">
        <v>30</v>
      </c>
      <c r="BM52" s="348">
        <v>317484.27</v>
      </c>
      <c r="BN52" s="342" t="s">
        <v>498</v>
      </c>
      <c r="BO52" s="348"/>
      <c r="BP52" s="349">
        <v>44704</v>
      </c>
      <c r="BQ52" s="349">
        <v>46530</v>
      </c>
      <c r="BR52" s="348">
        <v>0</v>
      </c>
      <c r="BS52" s="348">
        <v>0</v>
      </c>
      <c r="BT52" s="348">
        <v>0</v>
      </c>
    </row>
    <row r="53" spans="1:72" s="329" customFormat="1" ht="18.2" customHeight="1" x14ac:dyDescent="0.15">
      <c r="A53" s="332">
        <v>51</v>
      </c>
      <c r="B53" s="333" t="s">
        <v>806</v>
      </c>
      <c r="C53" s="333" t="s">
        <v>570</v>
      </c>
      <c r="D53" s="334">
        <v>45231</v>
      </c>
      <c r="E53" s="335" t="s">
        <v>668</v>
      </c>
      <c r="F53" s="336">
        <v>0</v>
      </c>
      <c r="G53" s="336">
        <v>0</v>
      </c>
      <c r="H53" s="337">
        <v>643236.5</v>
      </c>
      <c r="I53" s="337">
        <v>0</v>
      </c>
      <c r="J53" s="337">
        <v>0</v>
      </c>
      <c r="K53" s="337">
        <v>643236.5</v>
      </c>
      <c r="L53" s="337">
        <v>12089.22</v>
      </c>
      <c r="M53" s="337">
        <v>0</v>
      </c>
      <c r="N53" s="337">
        <v>0</v>
      </c>
      <c r="O53" s="337">
        <v>0</v>
      </c>
      <c r="P53" s="337">
        <v>12089.22</v>
      </c>
      <c r="Q53" s="337">
        <v>0</v>
      </c>
      <c r="R53" s="337">
        <v>0</v>
      </c>
      <c r="S53" s="337">
        <v>631147.28</v>
      </c>
      <c r="T53" s="337">
        <v>0</v>
      </c>
      <c r="U53" s="337">
        <v>6330.52</v>
      </c>
      <c r="V53" s="337">
        <v>0</v>
      </c>
      <c r="W53" s="337">
        <v>0</v>
      </c>
      <c r="X53" s="337">
        <v>6330.52</v>
      </c>
      <c r="Y53" s="337">
        <v>0</v>
      </c>
      <c r="Z53" s="337">
        <v>0</v>
      </c>
      <c r="AA53" s="337">
        <v>0</v>
      </c>
      <c r="AB53" s="337">
        <v>0</v>
      </c>
      <c r="AC53" s="337">
        <v>0</v>
      </c>
      <c r="AD53" s="337">
        <v>0</v>
      </c>
      <c r="AE53" s="337">
        <v>0</v>
      </c>
      <c r="AF53" s="337">
        <v>0</v>
      </c>
      <c r="AG53" s="337">
        <v>0</v>
      </c>
      <c r="AH53" s="337">
        <v>0</v>
      </c>
      <c r="AI53" s="337">
        <v>565.23</v>
      </c>
      <c r="AJ53" s="337">
        <v>0</v>
      </c>
      <c r="AK53" s="337">
        <v>0</v>
      </c>
      <c r="AL53" s="337">
        <v>0</v>
      </c>
      <c r="AM53" s="337">
        <v>0</v>
      </c>
      <c r="AN53" s="337">
        <v>0</v>
      </c>
      <c r="AO53" s="337">
        <v>0</v>
      </c>
      <c r="AP53" s="337">
        <v>0</v>
      </c>
      <c r="AQ53" s="337">
        <v>0.03</v>
      </c>
      <c r="AR53" s="337">
        <v>0</v>
      </c>
      <c r="AS53" s="337">
        <v>0</v>
      </c>
      <c r="AT53" s="337">
        <v>0</v>
      </c>
      <c r="AU53" s="337">
        <f t="shared" si="0"/>
        <v>18985</v>
      </c>
      <c r="AV53" s="337">
        <v>0</v>
      </c>
      <c r="AW53" s="337">
        <v>0</v>
      </c>
      <c r="AX53" s="338">
        <v>42</v>
      </c>
      <c r="AY53" s="338">
        <v>60</v>
      </c>
      <c r="AZ53" s="337">
        <v>197803</v>
      </c>
      <c r="BA53" s="337">
        <v>831645.46</v>
      </c>
      <c r="BB53" s="339">
        <v>0.9</v>
      </c>
      <c r="BC53" s="339">
        <v>0.68302248893416695</v>
      </c>
      <c r="BD53" s="339">
        <v>11.81</v>
      </c>
      <c r="BE53" s="339"/>
      <c r="BF53" s="335"/>
      <c r="BG53" s="332"/>
      <c r="BH53" s="335" t="s">
        <v>635</v>
      </c>
      <c r="BI53" s="335" t="s">
        <v>669</v>
      </c>
      <c r="BJ53" s="335" t="s">
        <v>597</v>
      </c>
      <c r="BK53" s="335" t="s">
        <v>82</v>
      </c>
      <c r="BL53" s="333" t="s">
        <v>30</v>
      </c>
      <c r="BM53" s="339">
        <v>631147.28</v>
      </c>
      <c r="BN53" s="333" t="s">
        <v>498</v>
      </c>
      <c r="BO53" s="339"/>
      <c r="BP53" s="340">
        <v>44704</v>
      </c>
      <c r="BQ53" s="340">
        <v>46530</v>
      </c>
      <c r="BR53" s="339">
        <v>0</v>
      </c>
      <c r="BS53" s="339">
        <v>0</v>
      </c>
      <c r="BT53" s="339">
        <v>0</v>
      </c>
    </row>
    <row r="54" spans="1:72" s="329" customFormat="1" ht="18.2" customHeight="1" x14ac:dyDescent="0.15">
      <c r="A54" s="341">
        <v>52</v>
      </c>
      <c r="B54" s="342" t="s">
        <v>806</v>
      </c>
      <c r="C54" s="342" t="s">
        <v>570</v>
      </c>
      <c r="D54" s="343">
        <v>45231</v>
      </c>
      <c r="E54" s="344" t="s">
        <v>670</v>
      </c>
      <c r="F54" s="345">
        <v>0</v>
      </c>
      <c r="G54" s="345">
        <v>0</v>
      </c>
      <c r="H54" s="346">
        <v>882785.93</v>
      </c>
      <c r="I54" s="346">
        <v>0</v>
      </c>
      <c r="J54" s="346">
        <v>0</v>
      </c>
      <c r="K54" s="346">
        <v>882785.93</v>
      </c>
      <c r="L54" s="346">
        <v>16604.400000000001</v>
      </c>
      <c r="M54" s="346">
        <v>0</v>
      </c>
      <c r="N54" s="346">
        <v>0</v>
      </c>
      <c r="O54" s="346">
        <v>0</v>
      </c>
      <c r="P54" s="346">
        <v>0</v>
      </c>
      <c r="Q54" s="346">
        <v>0</v>
      </c>
      <c r="R54" s="346">
        <v>0</v>
      </c>
      <c r="S54" s="346">
        <v>882785.93</v>
      </c>
      <c r="T54" s="346">
        <v>0</v>
      </c>
      <c r="U54" s="346">
        <v>8688.08</v>
      </c>
      <c r="V54" s="346">
        <v>0</v>
      </c>
      <c r="W54" s="346">
        <v>0</v>
      </c>
      <c r="X54" s="346">
        <v>0</v>
      </c>
      <c r="Y54" s="346">
        <v>0</v>
      </c>
      <c r="Z54" s="346">
        <v>0</v>
      </c>
      <c r="AA54" s="346">
        <v>8688.08</v>
      </c>
      <c r="AB54" s="346">
        <v>0</v>
      </c>
      <c r="AC54" s="346">
        <v>0</v>
      </c>
      <c r="AD54" s="346">
        <v>0</v>
      </c>
      <c r="AE54" s="346">
        <v>0</v>
      </c>
      <c r="AF54" s="346">
        <v>0</v>
      </c>
      <c r="AG54" s="346">
        <v>0</v>
      </c>
      <c r="AH54" s="346">
        <v>0</v>
      </c>
      <c r="AI54" s="346">
        <v>0</v>
      </c>
      <c r="AJ54" s="346">
        <v>0</v>
      </c>
      <c r="AK54" s="346">
        <v>0</v>
      </c>
      <c r="AL54" s="346">
        <v>0</v>
      </c>
      <c r="AM54" s="346">
        <v>0</v>
      </c>
      <c r="AN54" s="346">
        <v>0</v>
      </c>
      <c r="AO54" s="346">
        <v>0</v>
      </c>
      <c r="AP54" s="346">
        <v>0</v>
      </c>
      <c r="AQ54" s="346">
        <v>0</v>
      </c>
      <c r="AR54" s="346">
        <v>0</v>
      </c>
      <c r="AS54" s="346">
        <v>0</v>
      </c>
      <c r="AT54" s="346">
        <v>0</v>
      </c>
      <c r="AU54" s="346">
        <f t="shared" si="0"/>
        <v>0</v>
      </c>
      <c r="AV54" s="346">
        <v>16604.400000000001</v>
      </c>
      <c r="AW54" s="346">
        <v>8688.08</v>
      </c>
      <c r="AX54" s="347">
        <v>42</v>
      </c>
      <c r="AY54" s="347">
        <v>60</v>
      </c>
      <c r="AZ54" s="346">
        <v>211483</v>
      </c>
      <c r="BA54" s="346">
        <v>1141947.42</v>
      </c>
      <c r="BB54" s="348">
        <v>0.9</v>
      </c>
      <c r="BC54" s="348">
        <v>0.69574774029438302</v>
      </c>
      <c r="BD54" s="348">
        <v>11.81</v>
      </c>
      <c r="BE54" s="348"/>
      <c r="BF54" s="344"/>
      <c r="BG54" s="341"/>
      <c r="BH54" s="344" t="s">
        <v>588</v>
      </c>
      <c r="BI54" s="344" t="s">
        <v>577</v>
      </c>
      <c r="BJ54" s="344" t="s">
        <v>597</v>
      </c>
      <c r="BK54" s="344" t="s">
        <v>82</v>
      </c>
      <c r="BL54" s="342" t="s">
        <v>30</v>
      </c>
      <c r="BM54" s="348">
        <v>882785.93</v>
      </c>
      <c r="BN54" s="342" t="s">
        <v>498</v>
      </c>
      <c r="BO54" s="348"/>
      <c r="BP54" s="349">
        <v>44704</v>
      </c>
      <c r="BQ54" s="349">
        <v>46530</v>
      </c>
      <c r="BR54" s="348">
        <v>776.13</v>
      </c>
      <c r="BS54" s="348">
        <v>0</v>
      </c>
      <c r="BT54" s="348">
        <v>230</v>
      </c>
    </row>
    <row r="55" spans="1:72" s="329" customFormat="1" ht="18.2" customHeight="1" x14ac:dyDescent="0.15">
      <c r="A55" s="332">
        <v>53</v>
      </c>
      <c r="B55" s="333" t="s">
        <v>806</v>
      </c>
      <c r="C55" s="333" t="s">
        <v>570</v>
      </c>
      <c r="D55" s="334">
        <v>45231</v>
      </c>
      <c r="E55" s="335" t="s">
        <v>671</v>
      </c>
      <c r="F55" s="336">
        <v>2</v>
      </c>
      <c r="G55" s="336">
        <v>1</v>
      </c>
      <c r="H55" s="337">
        <v>119086.46</v>
      </c>
      <c r="I55" s="337">
        <v>5351.04</v>
      </c>
      <c r="J55" s="337">
        <v>0</v>
      </c>
      <c r="K55" s="337">
        <v>124437.5</v>
      </c>
      <c r="L55" s="337">
        <v>2715.08</v>
      </c>
      <c r="M55" s="337">
        <v>0</v>
      </c>
      <c r="N55" s="337">
        <v>0</v>
      </c>
      <c r="O55" s="337">
        <v>1665.66</v>
      </c>
      <c r="P55" s="337">
        <v>0</v>
      </c>
      <c r="Q55" s="337">
        <v>0</v>
      </c>
      <c r="R55" s="337">
        <v>0</v>
      </c>
      <c r="S55" s="337">
        <v>122771.84</v>
      </c>
      <c r="T55" s="337">
        <v>2423.14</v>
      </c>
      <c r="U55" s="337">
        <v>1172.01</v>
      </c>
      <c r="V55" s="337">
        <v>0</v>
      </c>
      <c r="W55" s="337">
        <v>1224.67</v>
      </c>
      <c r="X55" s="337">
        <v>0</v>
      </c>
      <c r="Y55" s="337">
        <v>0</v>
      </c>
      <c r="Z55" s="337">
        <v>0</v>
      </c>
      <c r="AA55" s="337">
        <v>2370.48</v>
      </c>
      <c r="AB55" s="337">
        <v>0</v>
      </c>
      <c r="AC55" s="337">
        <v>0</v>
      </c>
      <c r="AD55" s="337">
        <v>0</v>
      </c>
      <c r="AE55" s="337">
        <v>0</v>
      </c>
      <c r="AF55" s="337">
        <v>0</v>
      </c>
      <c r="AG55" s="337">
        <v>0</v>
      </c>
      <c r="AH55" s="337">
        <v>0</v>
      </c>
      <c r="AI55" s="337">
        <v>0</v>
      </c>
      <c r="AJ55" s="337">
        <v>0</v>
      </c>
      <c r="AK55" s="337">
        <v>0</v>
      </c>
      <c r="AL55" s="337">
        <v>0</v>
      </c>
      <c r="AM55" s="337">
        <v>0</v>
      </c>
      <c r="AN55" s="337">
        <v>0</v>
      </c>
      <c r="AO55" s="337">
        <v>0</v>
      </c>
      <c r="AP55" s="337">
        <v>109.67</v>
      </c>
      <c r="AQ55" s="337">
        <v>0</v>
      </c>
      <c r="AR55" s="337">
        <v>0</v>
      </c>
      <c r="AS55" s="337">
        <v>0</v>
      </c>
      <c r="AT55" s="337">
        <v>0</v>
      </c>
      <c r="AU55" s="337">
        <f t="shared" si="0"/>
        <v>3000</v>
      </c>
      <c r="AV55" s="337">
        <v>6400.46</v>
      </c>
      <c r="AW55" s="337">
        <v>2370.48</v>
      </c>
      <c r="AX55" s="338">
        <v>36</v>
      </c>
      <c r="AY55" s="338">
        <v>54</v>
      </c>
      <c r="AZ55" s="337">
        <v>84494</v>
      </c>
      <c r="BA55" s="337">
        <v>162218.60999999999</v>
      </c>
      <c r="BB55" s="339">
        <v>0.84</v>
      </c>
      <c r="BC55" s="339">
        <v>0.63573683438663398</v>
      </c>
      <c r="BD55" s="339">
        <v>11.81</v>
      </c>
      <c r="BE55" s="339"/>
      <c r="BF55" s="335"/>
      <c r="BG55" s="332"/>
      <c r="BH55" s="335" t="s">
        <v>588</v>
      </c>
      <c r="BI55" s="335" t="s">
        <v>577</v>
      </c>
      <c r="BJ55" s="335" t="s">
        <v>597</v>
      </c>
      <c r="BK55" s="335" t="s">
        <v>621</v>
      </c>
      <c r="BL55" s="333" t="s">
        <v>30</v>
      </c>
      <c r="BM55" s="339">
        <v>122771.84</v>
      </c>
      <c r="BN55" s="333" t="s">
        <v>498</v>
      </c>
      <c r="BO55" s="339"/>
      <c r="BP55" s="340">
        <v>44704</v>
      </c>
      <c r="BQ55" s="340">
        <v>46349</v>
      </c>
      <c r="BR55" s="339">
        <v>680.5</v>
      </c>
      <c r="BS55" s="339">
        <v>0</v>
      </c>
      <c r="BT55" s="339">
        <v>230</v>
      </c>
    </row>
    <row r="56" spans="1:72" s="329" customFormat="1" ht="18.2" customHeight="1" x14ac:dyDescent="0.15">
      <c r="A56" s="341">
        <v>54</v>
      </c>
      <c r="B56" s="342" t="s">
        <v>806</v>
      </c>
      <c r="C56" s="342" t="s">
        <v>570</v>
      </c>
      <c r="D56" s="343">
        <v>45231</v>
      </c>
      <c r="E56" s="344" t="s">
        <v>672</v>
      </c>
      <c r="F56" s="345">
        <v>0</v>
      </c>
      <c r="G56" s="345">
        <v>0</v>
      </c>
      <c r="H56" s="346">
        <v>250824.45</v>
      </c>
      <c r="I56" s="346">
        <v>0</v>
      </c>
      <c r="J56" s="346">
        <v>0</v>
      </c>
      <c r="K56" s="346">
        <v>250824.45</v>
      </c>
      <c r="L56" s="346">
        <v>2773.6</v>
      </c>
      <c r="M56" s="346">
        <v>0</v>
      </c>
      <c r="N56" s="346">
        <v>0</v>
      </c>
      <c r="O56" s="346">
        <v>0</v>
      </c>
      <c r="P56" s="346">
        <v>2773.6</v>
      </c>
      <c r="Q56" s="346">
        <v>0</v>
      </c>
      <c r="R56" s="346">
        <v>0</v>
      </c>
      <c r="S56" s="346">
        <v>248050.85</v>
      </c>
      <c r="T56" s="346">
        <v>0</v>
      </c>
      <c r="U56" s="346">
        <v>2468.5300000000002</v>
      </c>
      <c r="V56" s="346">
        <v>0</v>
      </c>
      <c r="W56" s="346">
        <v>0</v>
      </c>
      <c r="X56" s="346">
        <v>2468.5300000000002</v>
      </c>
      <c r="Y56" s="346">
        <v>0</v>
      </c>
      <c r="Z56" s="346">
        <v>0</v>
      </c>
      <c r="AA56" s="346">
        <v>0</v>
      </c>
      <c r="AB56" s="346">
        <v>0</v>
      </c>
      <c r="AC56" s="346">
        <v>0</v>
      </c>
      <c r="AD56" s="346">
        <v>0</v>
      </c>
      <c r="AE56" s="346">
        <v>0</v>
      </c>
      <c r="AF56" s="346">
        <v>0</v>
      </c>
      <c r="AG56" s="346">
        <v>0</v>
      </c>
      <c r="AH56" s="346">
        <v>0</v>
      </c>
      <c r="AI56" s="346">
        <v>198.26</v>
      </c>
      <c r="AJ56" s="346">
        <v>0</v>
      </c>
      <c r="AK56" s="346">
        <v>0</v>
      </c>
      <c r="AL56" s="346">
        <v>0</v>
      </c>
      <c r="AM56" s="346">
        <v>0</v>
      </c>
      <c r="AN56" s="346">
        <v>0</v>
      </c>
      <c r="AO56" s="346">
        <v>0</v>
      </c>
      <c r="AP56" s="346">
        <v>0</v>
      </c>
      <c r="AQ56" s="346">
        <v>0</v>
      </c>
      <c r="AR56" s="346">
        <v>0</v>
      </c>
      <c r="AS56" s="346">
        <v>0</v>
      </c>
      <c r="AT56" s="346">
        <v>0</v>
      </c>
      <c r="AU56" s="346">
        <f t="shared" si="0"/>
        <v>5440.3899999999994</v>
      </c>
      <c r="AV56" s="346">
        <v>0</v>
      </c>
      <c r="AW56" s="346">
        <v>0</v>
      </c>
      <c r="AX56" s="347">
        <v>64</v>
      </c>
      <c r="AY56" s="347">
        <v>81</v>
      </c>
      <c r="AZ56" s="346">
        <v>82384</v>
      </c>
      <c r="BA56" s="346">
        <v>291699.02</v>
      </c>
      <c r="BB56" s="348">
        <v>0.89471299999999998</v>
      </c>
      <c r="BC56" s="348">
        <v>0.76083327313218296</v>
      </c>
      <c r="BD56" s="348">
        <v>11.81</v>
      </c>
      <c r="BE56" s="348"/>
      <c r="BF56" s="344"/>
      <c r="BG56" s="341"/>
      <c r="BH56" s="344" t="s">
        <v>574</v>
      </c>
      <c r="BI56" s="344" t="s">
        <v>614</v>
      </c>
      <c r="BJ56" s="344" t="s">
        <v>597</v>
      </c>
      <c r="BK56" s="344" t="s">
        <v>82</v>
      </c>
      <c r="BL56" s="342" t="s">
        <v>30</v>
      </c>
      <c r="BM56" s="348">
        <v>248050.85</v>
      </c>
      <c r="BN56" s="342" t="s">
        <v>498</v>
      </c>
      <c r="BO56" s="348"/>
      <c r="BP56" s="349">
        <v>44722</v>
      </c>
      <c r="BQ56" s="349">
        <v>47187</v>
      </c>
      <c r="BR56" s="348">
        <v>0</v>
      </c>
      <c r="BS56" s="348">
        <v>0</v>
      </c>
      <c r="BT56" s="348">
        <v>0</v>
      </c>
    </row>
    <row r="57" spans="1:72" s="329" customFormat="1" ht="18.2" customHeight="1" x14ac:dyDescent="0.15">
      <c r="A57" s="332">
        <v>55</v>
      </c>
      <c r="B57" s="333" t="s">
        <v>806</v>
      </c>
      <c r="C57" s="333" t="s">
        <v>570</v>
      </c>
      <c r="D57" s="334">
        <v>45231</v>
      </c>
      <c r="E57" s="335" t="s">
        <v>673</v>
      </c>
      <c r="F57" s="336">
        <v>0</v>
      </c>
      <c r="G57" s="336">
        <v>0</v>
      </c>
      <c r="H57" s="337">
        <v>228210.15</v>
      </c>
      <c r="I57" s="337">
        <v>0</v>
      </c>
      <c r="J57" s="337">
        <v>0</v>
      </c>
      <c r="K57" s="337">
        <v>228210.15</v>
      </c>
      <c r="L57" s="337">
        <v>4169.49</v>
      </c>
      <c r="M57" s="337">
        <v>0</v>
      </c>
      <c r="N57" s="337">
        <v>0</v>
      </c>
      <c r="O57" s="337">
        <v>0</v>
      </c>
      <c r="P57" s="337">
        <v>4169.49</v>
      </c>
      <c r="Q57" s="337">
        <v>0</v>
      </c>
      <c r="R57" s="337">
        <v>0</v>
      </c>
      <c r="S57" s="337">
        <v>224040.66</v>
      </c>
      <c r="T57" s="337">
        <v>0</v>
      </c>
      <c r="U57" s="337">
        <v>2245.9699999999998</v>
      </c>
      <c r="V57" s="337">
        <v>0</v>
      </c>
      <c r="W57" s="337">
        <v>0</v>
      </c>
      <c r="X57" s="337">
        <v>2245.9699999999998</v>
      </c>
      <c r="Y57" s="337">
        <v>0</v>
      </c>
      <c r="Z57" s="337">
        <v>0</v>
      </c>
      <c r="AA57" s="337">
        <v>0</v>
      </c>
      <c r="AB57" s="337">
        <v>0</v>
      </c>
      <c r="AC57" s="337">
        <v>0</v>
      </c>
      <c r="AD57" s="337">
        <v>0</v>
      </c>
      <c r="AE57" s="337">
        <v>0</v>
      </c>
      <c r="AF57" s="337">
        <v>0</v>
      </c>
      <c r="AG57" s="337">
        <v>0</v>
      </c>
      <c r="AH57" s="337">
        <v>0</v>
      </c>
      <c r="AI57" s="337">
        <v>196.86</v>
      </c>
      <c r="AJ57" s="337">
        <v>0</v>
      </c>
      <c r="AK57" s="337">
        <v>0</v>
      </c>
      <c r="AL57" s="337">
        <v>0</v>
      </c>
      <c r="AM57" s="337">
        <v>0</v>
      </c>
      <c r="AN57" s="337">
        <v>0</v>
      </c>
      <c r="AO57" s="337">
        <v>0</v>
      </c>
      <c r="AP57" s="337">
        <v>0</v>
      </c>
      <c r="AQ57" s="337">
        <v>37.68</v>
      </c>
      <c r="AR57" s="337">
        <v>0</v>
      </c>
      <c r="AS57" s="337">
        <v>0</v>
      </c>
      <c r="AT57" s="337">
        <v>0</v>
      </c>
      <c r="AU57" s="337">
        <f t="shared" si="0"/>
        <v>6650</v>
      </c>
      <c r="AV57" s="337">
        <v>0</v>
      </c>
      <c r="AW57" s="337">
        <v>0</v>
      </c>
      <c r="AX57" s="338">
        <v>43</v>
      </c>
      <c r="AY57" s="338">
        <v>60</v>
      </c>
      <c r="AZ57" s="337">
        <v>91022</v>
      </c>
      <c r="BA57" s="337">
        <v>289656.02</v>
      </c>
      <c r="BB57" s="339">
        <v>0.89597499999999997</v>
      </c>
      <c r="BC57" s="339">
        <v>0.69301107687490804</v>
      </c>
      <c r="BD57" s="339">
        <v>11.81</v>
      </c>
      <c r="BE57" s="339"/>
      <c r="BF57" s="335"/>
      <c r="BG57" s="332"/>
      <c r="BH57" s="335" t="s">
        <v>599</v>
      </c>
      <c r="BI57" s="335" t="s">
        <v>631</v>
      </c>
      <c r="BJ57" s="335" t="s">
        <v>597</v>
      </c>
      <c r="BK57" s="335" t="s">
        <v>82</v>
      </c>
      <c r="BL57" s="333" t="s">
        <v>30</v>
      </c>
      <c r="BM57" s="339">
        <v>224040.66</v>
      </c>
      <c r="BN57" s="333" t="s">
        <v>498</v>
      </c>
      <c r="BO57" s="339"/>
      <c r="BP57" s="340">
        <v>44734</v>
      </c>
      <c r="BQ57" s="340">
        <v>46560</v>
      </c>
      <c r="BR57" s="339">
        <v>0</v>
      </c>
      <c r="BS57" s="339">
        <v>0</v>
      </c>
      <c r="BT57" s="339">
        <v>0</v>
      </c>
    </row>
    <row r="58" spans="1:72" s="329" customFormat="1" ht="18.2" customHeight="1" x14ac:dyDescent="0.15">
      <c r="A58" s="341">
        <v>56</v>
      </c>
      <c r="B58" s="342" t="s">
        <v>806</v>
      </c>
      <c r="C58" s="342" t="s">
        <v>570</v>
      </c>
      <c r="D58" s="343">
        <v>45231</v>
      </c>
      <c r="E58" s="344" t="s">
        <v>674</v>
      </c>
      <c r="F58" s="345">
        <v>0</v>
      </c>
      <c r="G58" s="345">
        <v>0</v>
      </c>
      <c r="H58" s="346">
        <v>315734.93</v>
      </c>
      <c r="I58" s="346">
        <v>2250.16</v>
      </c>
      <c r="J58" s="346">
        <v>0</v>
      </c>
      <c r="K58" s="346">
        <v>317985.09000000003</v>
      </c>
      <c r="L58" s="346">
        <v>4522.46</v>
      </c>
      <c r="M58" s="346">
        <v>0</v>
      </c>
      <c r="N58" s="346">
        <v>0</v>
      </c>
      <c r="O58" s="346">
        <v>2250.16</v>
      </c>
      <c r="P58" s="346">
        <v>4522.46</v>
      </c>
      <c r="Q58" s="346">
        <v>0</v>
      </c>
      <c r="R58" s="346">
        <v>0</v>
      </c>
      <c r="S58" s="346">
        <v>311212.46999999997</v>
      </c>
      <c r="T58" s="346">
        <v>3129.5</v>
      </c>
      <c r="U58" s="346">
        <v>6236.86</v>
      </c>
      <c r="V58" s="346">
        <v>0</v>
      </c>
      <c r="W58" s="346">
        <v>3129.5</v>
      </c>
      <c r="X58" s="346">
        <v>6236.86</v>
      </c>
      <c r="Y58" s="346">
        <v>0</v>
      </c>
      <c r="Z58" s="346">
        <v>0</v>
      </c>
      <c r="AA58" s="346">
        <v>0</v>
      </c>
      <c r="AB58" s="346">
        <v>0</v>
      </c>
      <c r="AC58" s="346">
        <v>0</v>
      </c>
      <c r="AD58" s="346">
        <v>0</v>
      </c>
      <c r="AE58" s="346">
        <v>0</v>
      </c>
      <c r="AF58" s="346">
        <v>0</v>
      </c>
      <c r="AG58" s="346">
        <v>0</v>
      </c>
      <c r="AH58" s="346">
        <v>0</v>
      </c>
      <c r="AI58" s="346">
        <v>237.36</v>
      </c>
      <c r="AJ58" s="346">
        <v>0</v>
      </c>
      <c r="AK58" s="346">
        <v>0</v>
      </c>
      <c r="AL58" s="346">
        <v>0</v>
      </c>
      <c r="AM58" s="346">
        <v>0</v>
      </c>
      <c r="AN58" s="346">
        <v>0</v>
      </c>
      <c r="AO58" s="346">
        <v>0</v>
      </c>
      <c r="AP58" s="346">
        <v>237.36</v>
      </c>
      <c r="AQ58" s="346">
        <v>0</v>
      </c>
      <c r="AR58" s="346">
        <v>0</v>
      </c>
      <c r="AS58" s="346">
        <v>5379.66</v>
      </c>
      <c r="AT58" s="346">
        <v>0</v>
      </c>
      <c r="AU58" s="346">
        <f t="shared" si="0"/>
        <v>11234.04</v>
      </c>
      <c r="AV58" s="346">
        <v>0</v>
      </c>
      <c r="AW58" s="346">
        <v>0</v>
      </c>
      <c r="AX58" s="347">
        <v>87</v>
      </c>
      <c r="AY58" s="347">
        <v>104</v>
      </c>
      <c r="AZ58" s="346">
        <v>82210</v>
      </c>
      <c r="BA58" s="346">
        <v>349221.87</v>
      </c>
      <c r="BB58" s="348">
        <v>0.89999099999999999</v>
      </c>
      <c r="BC58" s="348">
        <v>0.80203574331633298</v>
      </c>
      <c r="BD58" s="348">
        <v>11.81</v>
      </c>
      <c r="BE58" s="348"/>
      <c r="BF58" s="344"/>
      <c r="BG58" s="341"/>
      <c r="BH58" s="344" t="s">
        <v>352</v>
      </c>
      <c r="BI58" s="344" t="s">
        <v>675</v>
      </c>
      <c r="BJ58" s="344" t="s">
        <v>597</v>
      </c>
      <c r="BK58" s="344" t="s">
        <v>82</v>
      </c>
      <c r="BL58" s="342" t="s">
        <v>30</v>
      </c>
      <c r="BM58" s="348">
        <v>311212.46999999997</v>
      </c>
      <c r="BN58" s="342" t="s">
        <v>498</v>
      </c>
      <c r="BO58" s="348"/>
      <c r="BP58" s="349">
        <v>44734</v>
      </c>
      <c r="BQ58" s="349">
        <v>47901</v>
      </c>
      <c r="BR58" s="348">
        <v>237.36</v>
      </c>
      <c r="BS58" s="348">
        <v>0</v>
      </c>
      <c r="BT58" s="348">
        <v>0</v>
      </c>
    </row>
    <row r="59" spans="1:72" s="329" customFormat="1" ht="18.2" customHeight="1" x14ac:dyDescent="0.15">
      <c r="A59" s="332">
        <v>57</v>
      </c>
      <c r="B59" s="333" t="s">
        <v>814</v>
      </c>
      <c r="C59" s="333" t="s">
        <v>570</v>
      </c>
      <c r="D59" s="334">
        <v>45231</v>
      </c>
      <c r="E59" s="335" t="s">
        <v>676</v>
      </c>
      <c r="F59" s="336">
        <v>0</v>
      </c>
      <c r="G59" s="336">
        <v>0</v>
      </c>
      <c r="H59" s="337">
        <v>239997.28</v>
      </c>
      <c r="I59" s="337">
        <v>0</v>
      </c>
      <c r="J59" s="337">
        <v>0</v>
      </c>
      <c r="K59" s="337">
        <v>239997.28</v>
      </c>
      <c r="L59" s="337">
        <v>4264.96</v>
      </c>
      <c r="M59" s="337">
        <v>0</v>
      </c>
      <c r="N59" s="337">
        <v>0</v>
      </c>
      <c r="O59" s="337">
        <v>0</v>
      </c>
      <c r="P59" s="337">
        <v>4264.96</v>
      </c>
      <c r="Q59" s="337">
        <v>0</v>
      </c>
      <c r="R59" s="337">
        <v>0</v>
      </c>
      <c r="S59" s="337">
        <v>235732.32</v>
      </c>
      <c r="T59" s="337">
        <v>0</v>
      </c>
      <c r="U59" s="337">
        <v>2361.9699999999998</v>
      </c>
      <c r="V59" s="337">
        <v>0</v>
      </c>
      <c r="W59" s="337">
        <v>0</v>
      </c>
      <c r="X59" s="337">
        <v>2361.9699999999998</v>
      </c>
      <c r="Y59" s="337">
        <v>0</v>
      </c>
      <c r="Z59" s="337">
        <v>0</v>
      </c>
      <c r="AA59" s="337">
        <v>0</v>
      </c>
      <c r="AB59" s="337">
        <v>0</v>
      </c>
      <c r="AC59" s="337">
        <v>0</v>
      </c>
      <c r="AD59" s="337">
        <v>0</v>
      </c>
      <c r="AE59" s="337">
        <v>0</v>
      </c>
      <c r="AF59" s="337">
        <v>0</v>
      </c>
      <c r="AG59" s="337">
        <v>0</v>
      </c>
      <c r="AH59" s="337">
        <v>0</v>
      </c>
      <c r="AI59" s="337">
        <v>203.35</v>
      </c>
      <c r="AJ59" s="337">
        <v>0</v>
      </c>
      <c r="AK59" s="337">
        <v>0</v>
      </c>
      <c r="AL59" s="337">
        <v>0</v>
      </c>
      <c r="AM59" s="337">
        <v>0</v>
      </c>
      <c r="AN59" s="337">
        <v>0</v>
      </c>
      <c r="AO59" s="337">
        <v>0</v>
      </c>
      <c r="AP59" s="337">
        <v>0</v>
      </c>
      <c r="AQ59" s="337">
        <v>0</v>
      </c>
      <c r="AR59" s="337">
        <v>0</v>
      </c>
      <c r="AS59" s="337">
        <v>0.28000000000000003</v>
      </c>
      <c r="AT59" s="337">
        <v>0</v>
      </c>
      <c r="AU59" s="337">
        <f t="shared" si="0"/>
        <v>6830</v>
      </c>
      <c r="AV59" s="337">
        <v>0</v>
      </c>
      <c r="AW59" s="337">
        <v>0</v>
      </c>
      <c r="AX59" s="338">
        <v>44</v>
      </c>
      <c r="AY59" s="338">
        <v>60</v>
      </c>
      <c r="AZ59" s="337">
        <v>260022.89</v>
      </c>
      <c r="BA59" s="337">
        <v>299203.63</v>
      </c>
      <c r="BB59" s="339">
        <v>0.78</v>
      </c>
      <c r="BC59" s="339">
        <v>0.61453535707437801</v>
      </c>
      <c r="BD59" s="339">
        <v>13.97</v>
      </c>
      <c r="BE59" s="339"/>
      <c r="BF59" s="335"/>
      <c r="BG59" s="332"/>
      <c r="BH59" s="335" t="s">
        <v>618</v>
      </c>
      <c r="BI59" s="335" t="s">
        <v>677</v>
      </c>
      <c r="BJ59" s="335" t="s">
        <v>597</v>
      </c>
      <c r="BK59" s="335" t="s">
        <v>82</v>
      </c>
      <c r="BL59" s="333" t="s">
        <v>30</v>
      </c>
      <c r="BM59" s="339">
        <v>235732.32</v>
      </c>
      <c r="BN59" s="333" t="s">
        <v>498</v>
      </c>
      <c r="BO59" s="339"/>
      <c r="BP59" s="340">
        <v>44754</v>
      </c>
      <c r="BQ59" s="340">
        <v>46580</v>
      </c>
      <c r="BR59" s="339">
        <v>0</v>
      </c>
      <c r="BS59" s="339">
        <v>0</v>
      </c>
      <c r="BT59" s="339">
        <v>0</v>
      </c>
    </row>
    <row r="60" spans="1:72" s="329" customFormat="1" ht="18.2" customHeight="1" x14ac:dyDescent="0.15">
      <c r="A60" s="341">
        <v>58</v>
      </c>
      <c r="B60" s="342" t="s">
        <v>806</v>
      </c>
      <c r="C60" s="342" t="s">
        <v>570</v>
      </c>
      <c r="D60" s="343">
        <v>45231</v>
      </c>
      <c r="E60" s="344" t="s">
        <v>678</v>
      </c>
      <c r="F60" s="345">
        <v>0</v>
      </c>
      <c r="G60" s="345">
        <v>0</v>
      </c>
      <c r="H60" s="346">
        <v>153783.07999999999</v>
      </c>
      <c r="I60" s="346">
        <v>2706.21</v>
      </c>
      <c r="J60" s="346">
        <v>0</v>
      </c>
      <c r="K60" s="346">
        <v>156489.29</v>
      </c>
      <c r="L60" s="346">
        <v>5439.06</v>
      </c>
      <c r="M60" s="346">
        <v>0</v>
      </c>
      <c r="N60" s="346">
        <v>0</v>
      </c>
      <c r="O60" s="346">
        <v>2706.21</v>
      </c>
      <c r="P60" s="346">
        <v>5439.06</v>
      </c>
      <c r="Q60" s="346">
        <v>0</v>
      </c>
      <c r="R60" s="346">
        <v>0</v>
      </c>
      <c r="S60" s="346">
        <v>148344.01999999999</v>
      </c>
      <c r="T60" s="346">
        <v>1540.12</v>
      </c>
      <c r="U60" s="346">
        <v>3053.6</v>
      </c>
      <c r="V60" s="346">
        <v>0</v>
      </c>
      <c r="W60" s="346">
        <v>1540.12</v>
      </c>
      <c r="X60" s="346">
        <v>3053.6</v>
      </c>
      <c r="Y60" s="346">
        <v>0</v>
      </c>
      <c r="Z60" s="346">
        <v>0</v>
      </c>
      <c r="AA60" s="346">
        <v>0</v>
      </c>
      <c r="AB60" s="346">
        <v>0</v>
      </c>
      <c r="AC60" s="346">
        <v>0</v>
      </c>
      <c r="AD60" s="346">
        <v>0</v>
      </c>
      <c r="AE60" s="346">
        <v>0</v>
      </c>
      <c r="AF60" s="346">
        <v>0</v>
      </c>
      <c r="AG60" s="346">
        <v>0</v>
      </c>
      <c r="AH60" s="346">
        <v>0</v>
      </c>
      <c r="AI60" s="346">
        <v>130.31</v>
      </c>
      <c r="AJ60" s="346">
        <v>0</v>
      </c>
      <c r="AK60" s="346">
        <v>0</v>
      </c>
      <c r="AL60" s="346">
        <v>0</v>
      </c>
      <c r="AM60" s="346">
        <v>0</v>
      </c>
      <c r="AN60" s="346">
        <v>0</v>
      </c>
      <c r="AO60" s="346">
        <v>0</v>
      </c>
      <c r="AP60" s="346">
        <v>129.07</v>
      </c>
      <c r="AQ60" s="346">
        <v>0</v>
      </c>
      <c r="AR60" s="346">
        <v>0</v>
      </c>
      <c r="AS60" s="346">
        <v>4245.37</v>
      </c>
      <c r="AT60" s="346">
        <v>0</v>
      </c>
      <c r="AU60" s="346">
        <f t="shared" si="0"/>
        <v>8753</v>
      </c>
      <c r="AV60" s="346">
        <v>0</v>
      </c>
      <c r="AW60" s="346">
        <v>0</v>
      </c>
      <c r="AX60" s="347">
        <v>44</v>
      </c>
      <c r="AY60" s="347">
        <v>60</v>
      </c>
      <c r="AZ60" s="346">
        <v>201003.66</v>
      </c>
      <c r="BA60" s="346">
        <v>191720.61</v>
      </c>
      <c r="BB60" s="348">
        <v>0.76</v>
      </c>
      <c r="BC60" s="348">
        <v>0.58805078494169205</v>
      </c>
      <c r="BD60" s="348">
        <v>13.97</v>
      </c>
      <c r="BE60" s="348"/>
      <c r="BF60" s="344" t="s">
        <v>571</v>
      </c>
      <c r="BG60" s="341"/>
      <c r="BH60" s="344" t="s">
        <v>679</v>
      </c>
      <c r="BI60" s="344" t="s">
        <v>680</v>
      </c>
      <c r="BJ60" s="344" t="s">
        <v>597</v>
      </c>
      <c r="BK60" s="344" t="s">
        <v>82</v>
      </c>
      <c r="BL60" s="342" t="s">
        <v>30</v>
      </c>
      <c r="BM60" s="348">
        <v>148344.01999999999</v>
      </c>
      <c r="BN60" s="342" t="s">
        <v>498</v>
      </c>
      <c r="BO60" s="348"/>
      <c r="BP60" s="349">
        <v>44753</v>
      </c>
      <c r="BQ60" s="349">
        <v>46579</v>
      </c>
      <c r="BR60" s="348">
        <v>129.07</v>
      </c>
      <c r="BS60" s="348">
        <v>0</v>
      </c>
      <c r="BT60" s="348">
        <v>0</v>
      </c>
    </row>
    <row r="61" spans="1:72" s="329" customFormat="1" ht="18.2" customHeight="1" x14ac:dyDescent="0.15">
      <c r="A61" s="332">
        <v>59</v>
      </c>
      <c r="B61" s="333" t="s">
        <v>806</v>
      </c>
      <c r="C61" s="333" t="s">
        <v>570</v>
      </c>
      <c r="D61" s="334">
        <v>45231</v>
      </c>
      <c r="E61" s="335" t="s">
        <v>681</v>
      </c>
      <c r="F61" s="336">
        <v>0</v>
      </c>
      <c r="G61" s="336">
        <v>0</v>
      </c>
      <c r="H61" s="337">
        <v>352538.32</v>
      </c>
      <c r="I61" s="337">
        <v>0</v>
      </c>
      <c r="J61" s="337">
        <v>0.47</v>
      </c>
      <c r="K61" s="337">
        <v>352538.32</v>
      </c>
      <c r="L61" s="337">
        <v>2453.17</v>
      </c>
      <c r="M61" s="337">
        <v>0</v>
      </c>
      <c r="N61" s="337">
        <v>0</v>
      </c>
      <c r="O61" s="337">
        <v>0</v>
      </c>
      <c r="P61" s="337">
        <v>2453.17</v>
      </c>
      <c r="Q61" s="337">
        <v>0</v>
      </c>
      <c r="R61" s="337">
        <v>0</v>
      </c>
      <c r="S61" s="337">
        <v>350085.15</v>
      </c>
      <c r="T61" s="337">
        <v>0</v>
      </c>
      <c r="U61" s="337">
        <v>3469.56</v>
      </c>
      <c r="V61" s="337">
        <v>0</v>
      </c>
      <c r="W61" s="337">
        <v>0</v>
      </c>
      <c r="X61" s="337">
        <v>3469.56</v>
      </c>
      <c r="Y61" s="337">
        <v>0</v>
      </c>
      <c r="Z61" s="337">
        <v>0</v>
      </c>
      <c r="AA61" s="337">
        <v>0</v>
      </c>
      <c r="AB61" s="337">
        <v>0</v>
      </c>
      <c r="AC61" s="337">
        <v>0</v>
      </c>
      <c r="AD61" s="337">
        <v>0</v>
      </c>
      <c r="AE61" s="337">
        <v>0</v>
      </c>
      <c r="AF61" s="337">
        <v>0</v>
      </c>
      <c r="AG61" s="337">
        <v>0</v>
      </c>
      <c r="AH61" s="337">
        <v>0</v>
      </c>
      <c r="AI61" s="337">
        <v>262.74</v>
      </c>
      <c r="AJ61" s="337">
        <v>0</v>
      </c>
      <c r="AK61" s="337">
        <v>0</v>
      </c>
      <c r="AL61" s="337">
        <v>0</v>
      </c>
      <c r="AM61" s="337">
        <v>0</v>
      </c>
      <c r="AN61" s="337">
        <v>0</v>
      </c>
      <c r="AO61" s="337">
        <v>0</v>
      </c>
      <c r="AP61" s="337">
        <v>0</v>
      </c>
      <c r="AQ61" s="337">
        <v>0</v>
      </c>
      <c r="AR61" s="337">
        <v>0</v>
      </c>
      <c r="AS61" s="337">
        <v>0</v>
      </c>
      <c r="AT61" s="337">
        <v>0</v>
      </c>
      <c r="AU61" s="337">
        <f t="shared" si="0"/>
        <v>6185</v>
      </c>
      <c r="AV61" s="337">
        <v>0</v>
      </c>
      <c r="AW61" s="337">
        <v>0</v>
      </c>
      <c r="AX61" s="338">
        <v>89</v>
      </c>
      <c r="AY61" s="338">
        <v>105</v>
      </c>
      <c r="AZ61" s="337">
        <v>334998.32</v>
      </c>
      <c r="BA61" s="337">
        <v>386593.28000000003</v>
      </c>
      <c r="BB61" s="339">
        <v>0.9</v>
      </c>
      <c r="BC61" s="339">
        <v>0.81500804928631998</v>
      </c>
      <c r="BD61" s="339">
        <v>13.82</v>
      </c>
      <c r="BE61" s="339"/>
      <c r="BF61" s="335"/>
      <c r="BG61" s="332"/>
      <c r="BH61" s="335" t="s">
        <v>599</v>
      </c>
      <c r="BI61" s="335" t="s">
        <v>682</v>
      </c>
      <c r="BJ61" s="335" t="s">
        <v>597</v>
      </c>
      <c r="BK61" s="335" t="s">
        <v>82</v>
      </c>
      <c r="BL61" s="333" t="s">
        <v>30</v>
      </c>
      <c r="BM61" s="339">
        <v>350085.15</v>
      </c>
      <c r="BN61" s="333" t="s">
        <v>498</v>
      </c>
      <c r="BO61" s="339"/>
      <c r="BP61" s="340">
        <v>44754</v>
      </c>
      <c r="BQ61" s="340">
        <v>47950</v>
      </c>
      <c r="BR61" s="339">
        <v>0</v>
      </c>
      <c r="BS61" s="339">
        <v>0</v>
      </c>
      <c r="BT61" s="339">
        <v>0</v>
      </c>
    </row>
    <row r="62" spans="1:72" s="329" customFormat="1" ht="18.2" customHeight="1" x14ac:dyDescent="0.15">
      <c r="A62" s="341">
        <v>60</v>
      </c>
      <c r="B62" s="342" t="s">
        <v>806</v>
      </c>
      <c r="C62" s="342" t="s">
        <v>570</v>
      </c>
      <c r="D62" s="343">
        <v>45231</v>
      </c>
      <c r="E62" s="344" t="s">
        <v>683</v>
      </c>
      <c r="F62" s="345">
        <v>2</v>
      </c>
      <c r="G62" s="345">
        <v>1</v>
      </c>
      <c r="H62" s="346">
        <v>297165.49</v>
      </c>
      <c r="I62" s="346">
        <v>4266.6499999999996</v>
      </c>
      <c r="J62" s="346">
        <v>0</v>
      </c>
      <c r="K62" s="346">
        <v>301432.14</v>
      </c>
      <c r="L62" s="346">
        <v>2175.21</v>
      </c>
      <c r="M62" s="346">
        <v>0</v>
      </c>
      <c r="N62" s="346">
        <v>0</v>
      </c>
      <c r="O62" s="346">
        <v>0</v>
      </c>
      <c r="P62" s="346">
        <v>0</v>
      </c>
      <c r="Q62" s="346">
        <v>0</v>
      </c>
      <c r="R62" s="346">
        <v>0</v>
      </c>
      <c r="S62" s="346">
        <v>301432.14</v>
      </c>
      <c r="T62" s="346">
        <v>5912.19</v>
      </c>
      <c r="U62" s="346">
        <v>2924.4</v>
      </c>
      <c r="V62" s="346">
        <v>0</v>
      </c>
      <c r="W62" s="346">
        <v>0</v>
      </c>
      <c r="X62" s="346">
        <v>0</v>
      </c>
      <c r="Y62" s="346">
        <v>0</v>
      </c>
      <c r="Z62" s="346">
        <v>0</v>
      </c>
      <c r="AA62" s="346">
        <v>8836.59</v>
      </c>
      <c r="AB62" s="346">
        <v>0</v>
      </c>
      <c r="AC62" s="346">
        <v>0</v>
      </c>
      <c r="AD62" s="346">
        <v>0</v>
      </c>
      <c r="AE62" s="346">
        <v>0</v>
      </c>
      <c r="AF62" s="346">
        <v>0</v>
      </c>
      <c r="AG62" s="346">
        <v>0</v>
      </c>
      <c r="AH62" s="346">
        <v>0</v>
      </c>
      <c r="AI62" s="346">
        <v>0</v>
      </c>
      <c r="AJ62" s="346">
        <v>0</v>
      </c>
      <c r="AK62" s="346">
        <v>0</v>
      </c>
      <c r="AL62" s="346">
        <v>0</v>
      </c>
      <c r="AM62" s="346">
        <v>0</v>
      </c>
      <c r="AN62" s="346">
        <v>0</v>
      </c>
      <c r="AO62" s="346">
        <v>0</v>
      </c>
      <c r="AP62" s="346">
        <v>0</v>
      </c>
      <c r="AQ62" s="346">
        <v>0</v>
      </c>
      <c r="AR62" s="346">
        <v>0</v>
      </c>
      <c r="AS62" s="346">
        <v>0</v>
      </c>
      <c r="AT62" s="346">
        <v>0</v>
      </c>
      <c r="AU62" s="346">
        <f t="shared" si="0"/>
        <v>0</v>
      </c>
      <c r="AV62" s="346">
        <v>6441.86</v>
      </c>
      <c r="AW62" s="346">
        <v>8836.59</v>
      </c>
      <c r="AX62" s="347">
        <v>86</v>
      </c>
      <c r="AY62" s="347">
        <v>102</v>
      </c>
      <c r="AZ62" s="346">
        <v>374998.71</v>
      </c>
      <c r="BA62" s="346">
        <v>327341.45</v>
      </c>
      <c r="BB62" s="348">
        <v>0.89</v>
      </c>
      <c r="BC62" s="348">
        <v>0.81955586315145901</v>
      </c>
      <c r="BD62" s="348">
        <v>13.83</v>
      </c>
      <c r="BE62" s="348"/>
      <c r="BF62" s="344"/>
      <c r="BG62" s="341"/>
      <c r="BH62" s="344" t="s">
        <v>635</v>
      </c>
      <c r="BI62" s="344" t="s">
        <v>496</v>
      </c>
      <c r="BJ62" s="344" t="s">
        <v>597</v>
      </c>
      <c r="BK62" s="344" t="s">
        <v>621</v>
      </c>
      <c r="BL62" s="342" t="s">
        <v>30</v>
      </c>
      <c r="BM62" s="348">
        <v>301432.14</v>
      </c>
      <c r="BN62" s="342" t="s">
        <v>498</v>
      </c>
      <c r="BO62" s="348"/>
      <c r="BP62" s="349">
        <v>44753</v>
      </c>
      <c r="BQ62" s="349">
        <v>47859</v>
      </c>
      <c r="BR62" s="348">
        <v>1284.22</v>
      </c>
      <c r="BS62" s="348">
        <v>0</v>
      </c>
      <c r="BT62" s="348">
        <v>230</v>
      </c>
    </row>
    <row r="63" spans="1:72" s="329" customFormat="1" ht="18.2" customHeight="1" x14ac:dyDescent="0.15">
      <c r="A63" s="332">
        <v>61</v>
      </c>
      <c r="B63" s="333" t="s">
        <v>806</v>
      </c>
      <c r="C63" s="333" t="s">
        <v>570</v>
      </c>
      <c r="D63" s="334">
        <v>45231</v>
      </c>
      <c r="E63" s="335" t="s">
        <v>809</v>
      </c>
      <c r="F63" s="336">
        <v>10</v>
      </c>
      <c r="G63" s="336">
        <v>9</v>
      </c>
      <c r="H63" s="337">
        <v>242946.59</v>
      </c>
      <c r="I63" s="337">
        <v>12401.58</v>
      </c>
      <c r="J63" s="337">
        <v>0</v>
      </c>
      <c r="K63" s="337">
        <v>255348.17</v>
      </c>
      <c r="L63" s="337">
        <v>1310.86</v>
      </c>
      <c r="M63" s="337">
        <v>0</v>
      </c>
      <c r="N63" s="337">
        <v>0</v>
      </c>
      <c r="O63" s="337">
        <v>0</v>
      </c>
      <c r="P63" s="337">
        <v>0</v>
      </c>
      <c r="Q63" s="337">
        <v>0</v>
      </c>
      <c r="R63" s="337">
        <v>0</v>
      </c>
      <c r="S63" s="337">
        <v>255348.17</v>
      </c>
      <c r="T63" s="337">
        <v>24603.54</v>
      </c>
      <c r="U63" s="337">
        <v>2390.88</v>
      </c>
      <c r="V63" s="337">
        <v>0</v>
      </c>
      <c r="W63" s="337">
        <v>0</v>
      </c>
      <c r="X63" s="337">
        <v>0</v>
      </c>
      <c r="Y63" s="337">
        <v>0</v>
      </c>
      <c r="Z63" s="337">
        <v>0</v>
      </c>
      <c r="AA63" s="337">
        <v>26994.42</v>
      </c>
      <c r="AB63" s="337">
        <v>0</v>
      </c>
      <c r="AC63" s="337">
        <v>0</v>
      </c>
      <c r="AD63" s="337">
        <v>0</v>
      </c>
      <c r="AE63" s="337">
        <v>0</v>
      </c>
      <c r="AF63" s="337">
        <v>0</v>
      </c>
      <c r="AG63" s="337">
        <v>0</v>
      </c>
      <c r="AH63" s="337">
        <v>0</v>
      </c>
      <c r="AI63" s="337">
        <v>0</v>
      </c>
      <c r="AJ63" s="337">
        <v>0</v>
      </c>
      <c r="AK63" s="337">
        <v>0</v>
      </c>
      <c r="AL63" s="337">
        <v>0</v>
      </c>
      <c r="AM63" s="337">
        <v>0</v>
      </c>
      <c r="AN63" s="337">
        <v>0</v>
      </c>
      <c r="AO63" s="337">
        <v>0</v>
      </c>
      <c r="AP63" s="337">
        <v>0</v>
      </c>
      <c r="AQ63" s="337">
        <v>0</v>
      </c>
      <c r="AR63" s="337">
        <v>0</v>
      </c>
      <c r="AS63" s="337">
        <v>0</v>
      </c>
      <c r="AT63" s="337">
        <v>0</v>
      </c>
      <c r="AU63" s="337">
        <f t="shared" si="0"/>
        <v>0</v>
      </c>
      <c r="AV63" s="337">
        <v>13712.44</v>
      </c>
      <c r="AW63" s="337">
        <v>26994.42</v>
      </c>
      <c r="AX63" s="338">
        <v>108</v>
      </c>
      <c r="AY63" s="338">
        <v>120</v>
      </c>
      <c r="AZ63" s="337">
        <v>329999.05</v>
      </c>
      <c r="BA63" s="337">
        <v>256537.43</v>
      </c>
      <c r="BB63" s="339">
        <v>0.87</v>
      </c>
      <c r="BC63" s="339">
        <v>0.86596684117401501</v>
      </c>
      <c r="BD63" s="339">
        <v>13.78</v>
      </c>
      <c r="BE63" s="339"/>
      <c r="BF63" s="335"/>
      <c r="BG63" s="332"/>
      <c r="BH63" s="335" t="s">
        <v>592</v>
      </c>
      <c r="BI63" s="335" t="s">
        <v>811</v>
      </c>
      <c r="BJ63" s="335" t="s">
        <v>597</v>
      </c>
      <c r="BK63" s="335" t="s">
        <v>572</v>
      </c>
      <c r="BL63" s="333" t="s">
        <v>30</v>
      </c>
      <c r="BM63" s="339">
        <v>255348.17</v>
      </c>
      <c r="BN63" s="333" t="s">
        <v>498</v>
      </c>
      <c r="BO63" s="339"/>
      <c r="BP63" s="340">
        <v>44802</v>
      </c>
      <c r="BQ63" s="340">
        <v>48455</v>
      </c>
      <c r="BR63" s="339">
        <v>4135.76</v>
      </c>
      <c r="BS63" s="339">
        <v>0</v>
      </c>
      <c r="BT63" s="339">
        <v>230</v>
      </c>
    </row>
    <row r="64" spans="1:72" s="329" customFormat="1" ht="18.2" customHeight="1" x14ac:dyDescent="0.15">
      <c r="A64" s="341">
        <v>62</v>
      </c>
      <c r="B64" s="342" t="s">
        <v>814</v>
      </c>
      <c r="C64" s="342" t="s">
        <v>570</v>
      </c>
      <c r="D64" s="343">
        <v>45231</v>
      </c>
      <c r="E64" s="344" t="s">
        <v>684</v>
      </c>
      <c r="F64" s="345">
        <v>1</v>
      </c>
      <c r="G64" s="345">
        <v>1</v>
      </c>
      <c r="H64" s="346">
        <v>568863.96</v>
      </c>
      <c r="I64" s="346">
        <v>3366.43</v>
      </c>
      <c r="J64" s="346">
        <v>0</v>
      </c>
      <c r="K64" s="346">
        <v>572230.39</v>
      </c>
      <c r="L64" s="346">
        <v>2964.34</v>
      </c>
      <c r="M64" s="346">
        <v>0</v>
      </c>
      <c r="N64" s="346">
        <v>0</v>
      </c>
      <c r="O64" s="346">
        <v>2935.65</v>
      </c>
      <c r="P64" s="346">
        <v>0</v>
      </c>
      <c r="Q64" s="346">
        <v>0</v>
      </c>
      <c r="R64" s="346">
        <v>0</v>
      </c>
      <c r="S64" s="346">
        <v>569294.74</v>
      </c>
      <c r="T64" s="346">
        <v>5698.05</v>
      </c>
      <c r="U64" s="346">
        <v>5640.96</v>
      </c>
      <c r="V64" s="346">
        <v>0</v>
      </c>
      <c r="W64" s="346">
        <v>5670.06</v>
      </c>
      <c r="X64" s="346">
        <v>0</v>
      </c>
      <c r="Y64" s="346">
        <v>0</v>
      </c>
      <c r="Z64" s="346">
        <v>0</v>
      </c>
      <c r="AA64" s="346">
        <v>5668.95</v>
      </c>
      <c r="AB64" s="346">
        <v>0</v>
      </c>
      <c r="AC64" s="346">
        <v>0</v>
      </c>
      <c r="AD64" s="346">
        <v>0</v>
      </c>
      <c r="AE64" s="346">
        <v>0</v>
      </c>
      <c r="AF64" s="346">
        <v>0</v>
      </c>
      <c r="AG64" s="346">
        <v>0</v>
      </c>
      <c r="AH64" s="346">
        <v>0</v>
      </c>
      <c r="AI64" s="346">
        <v>0</v>
      </c>
      <c r="AJ64" s="346">
        <v>0</v>
      </c>
      <c r="AK64" s="346">
        <v>0</v>
      </c>
      <c r="AL64" s="346">
        <v>0</v>
      </c>
      <c r="AM64" s="346">
        <v>230</v>
      </c>
      <c r="AN64" s="346">
        <v>0</v>
      </c>
      <c r="AO64" s="346">
        <v>0</v>
      </c>
      <c r="AP64" s="346">
        <v>409.29</v>
      </c>
      <c r="AQ64" s="346">
        <v>0</v>
      </c>
      <c r="AR64" s="346">
        <v>0</v>
      </c>
      <c r="AS64" s="346">
        <v>0</v>
      </c>
      <c r="AT64" s="346">
        <v>0</v>
      </c>
      <c r="AU64" s="346">
        <f t="shared" si="0"/>
        <v>9245</v>
      </c>
      <c r="AV64" s="346">
        <v>3395.12</v>
      </c>
      <c r="AW64" s="346">
        <v>5668.95</v>
      </c>
      <c r="AX64" s="347">
        <v>107</v>
      </c>
      <c r="AY64" s="347">
        <v>120</v>
      </c>
      <c r="AZ64" s="346">
        <v>104499.88</v>
      </c>
      <c r="BA64" s="346">
        <v>602217.44999999995</v>
      </c>
      <c r="BB64" s="348">
        <v>0.9</v>
      </c>
      <c r="BC64" s="348">
        <v>0.850797774126273</v>
      </c>
      <c r="BD64" s="348">
        <v>11.9</v>
      </c>
      <c r="BE64" s="348"/>
      <c r="BF64" s="344"/>
      <c r="BG64" s="341"/>
      <c r="BH64" s="344" t="s">
        <v>618</v>
      </c>
      <c r="BI64" s="344" t="s">
        <v>619</v>
      </c>
      <c r="BJ64" s="344" t="s">
        <v>597</v>
      </c>
      <c r="BK64" s="344" t="s">
        <v>621</v>
      </c>
      <c r="BL64" s="342" t="s">
        <v>30</v>
      </c>
      <c r="BM64" s="348">
        <v>569294.74</v>
      </c>
      <c r="BN64" s="342" t="s">
        <v>498</v>
      </c>
      <c r="BO64" s="348"/>
      <c r="BP64" s="349">
        <v>44845</v>
      </c>
      <c r="BQ64" s="349">
        <v>48498</v>
      </c>
      <c r="BR64" s="348">
        <v>639.29</v>
      </c>
      <c r="BS64" s="348">
        <v>0</v>
      </c>
      <c r="BT64" s="348">
        <v>230</v>
      </c>
    </row>
    <row r="65" spans="1:72" s="329" customFormat="1" ht="18.2" customHeight="1" x14ac:dyDescent="0.15">
      <c r="A65" s="332">
        <v>63</v>
      </c>
      <c r="B65" s="333" t="s">
        <v>806</v>
      </c>
      <c r="C65" s="333" t="s">
        <v>570</v>
      </c>
      <c r="D65" s="334">
        <v>45231</v>
      </c>
      <c r="E65" s="335" t="s">
        <v>810</v>
      </c>
      <c r="F65" s="336">
        <v>1</v>
      </c>
      <c r="G65" s="336">
        <v>0</v>
      </c>
      <c r="H65" s="337">
        <v>234253.14</v>
      </c>
      <c r="I65" s="337">
        <v>1208.76</v>
      </c>
      <c r="J65" s="337">
        <v>0</v>
      </c>
      <c r="K65" s="337">
        <v>235461.9</v>
      </c>
      <c r="L65" s="337">
        <v>1220.75</v>
      </c>
      <c r="M65" s="337">
        <v>0</v>
      </c>
      <c r="N65" s="337">
        <v>0</v>
      </c>
      <c r="O65" s="337">
        <v>1029.55</v>
      </c>
      <c r="P65" s="337">
        <v>0</v>
      </c>
      <c r="Q65" s="337">
        <v>0</v>
      </c>
      <c r="R65" s="337">
        <v>0</v>
      </c>
      <c r="S65" s="337">
        <v>234432.35</v>
      </c>
      <c r="T65" s="337">
        <v>2335</v>
      </c>
      <c r="U65" s="337">
        <v>2323.0100000000002</v>
      </c>
      <c r="V65" s="337">
        <v>0</v>
      </c>
      <c r="W65" s="337">
        <v>2335</v>
      </c>
      <c r="X65" s="337">
        <v>0</v>
      </c>
      <c r="Y65" s="337">
        <v>0</v>
      </c>
      <c r="Z65" s="337">
        <v>0</v>
      </c>
      <c r="AA65" s="337">
        <v>2323.0100000000002</v>
      </c>
      <c r="AB65" s="337">
        <v>0</v>
      </c>
      <c r="AC65" s="337">
        <v>0</v>
      </c>
      <c r="AD65" s="337">
        <v>0</v>
      </c>
      <c r="AE65" s="337">
        <v>0</v>
      </c>
      <c r="AF65" s="337">
        <v>0</v>
      </c>
      <c r="AG65" s="337">
        <v>0</v>
      </c>
      <c r="AH65" s="337">
        <v>0</v>
      </c>
      <c r="AI65" s="337">
        <v>0</v>
      </c>
      <c r="AJ65" s="337">
        <v>0</v>
      </c>
      <c r="AK65" s="337">
        <v>0</v>
      </c>
      <c r="AL65" s="337">
        <v>0</v>
      </c>
      <c r="AM65" s="337">
        <v>186.9</v>
      </c>
      <c r="AN65" s="337">
        <v>0</v>
      </c>
      <c r="AO65" s="337">
        <v>0</v>
      </c>
      <c r="AP65" s="337">
        <v>168.55</v>
      </c>
      <c r="AQ65" s="337">
        <v>0</v>
      </c>
      <c r="AR65" s="337">
        <v>0</v>
      </c>
      <c r="AS65" s="337">
        <v>0</v>
      </c>
      <c r="AT65" s="337">
        <v>0</v>
      </c>
      <c r="AU65" s="337">
        <f t="shared" si="0"/>
        <v>3720</v>
      </c>
      <c r="AV65" s="337">
        <v>1399.96</v>
      </c>
      <c r="AW65" s="337">
        <v>2323.0100000000002</v>
      </c>
      <c r="AX65" s="338">
        <v>108</v>
      </c>
      <c r="AY65" s="338">
        <v>120</v>
      </c>
      <c r="AZ65" s="337">
        <v>329999.05</v>
      </c>
      <c r="BA65" s="337">
        <v>246915.57</v>
      </c>
      <c r="BB65" s="339">
        <v>0.87</v>
      </c>
      <c r="BC65" s="339">
        <v>0.82601572877725005</v>
      </c>
      <c r="BD65" s="339">
        <v>13.88</v>
      </c>
      <c r="BE65" s="339"/>
      <c r="BF65" s="335"/>
      <c r="BG65" s="332"/>
      <c r="BH65" s="335" t="s">
        <v>592</v>
      </c>
      <c r="BI65" s="335" t="s">
        <v>811</v>
      </c>
      <c r="BJ65" s="335" t="s">
        <v>597</v>
      </c>
      <c r="BK65" s="335" t="s">
        <v>621</v>
      </c>
      <c r="BL65" s="333" t="s">
        <v>30</v>
      </c>
      <c r="BM65" s="339">
        <v>234432.35</v>
      </c>
      <c r="BN65" s="333" t="s">
        <v>498</v>
      </c>
      <c r="BO65" s="339"/>
      <c r="BP65" s="340">
        <v>44859</v>
      </c>
      <c r="BQ65" s="340">
        <v>48512</v>
      </c>
      <c r="BR65" s="339">
        <v>398.55</v>
      </c>
      <c r="BS65" s="339">
        <v>0</v>
      </c>
      <c r="BT65" s="339">
        <v>230</v>
      </c>
    </row>
    <row r="66" spans="1:72" s="329" customFormat="1" ht="18.2" customHeight="1" x14ac:dyDescent="0.15">
      <c r="A66" s="341">
        <v>64</v>
      </c>
      <c r="B66" s="342" t="s">
        <v>806</v>
      </c>
      <c r="C66" s="342" t="s">
        <v>570</v>
      </c>
      <c r="D66" s="343">
        <v>45231</v>
      </c>
      <c r="E66" s="344" t="s">
        <v>685</v>
      </c>
      <c r="F66" s="345">
        <v>1</v>
      </c>
      <c r="G66" s="345">
        <v>0</v>
      </c>
      <c r="H66" s="346">
        <v>381828.02</v>
      </c>
      <c r="I66" s="346">
        <v>3009</v>
      </c>
      <c r="J66" s="346">
        <v>0</v>
      </c>
      <c r="K66" s="346">
        <v>384837.02</v>
      </c>
      <c r="L66" s="346">
        <v>3038.84</v>
      </c>
      <c r="M66" s="346">
        <v>0</v>
      </c>
      <c r="N66" s="346">
        <v>0</v>
      </c>
      <c r="O66" s="346">
        <v>0</v>
      </c>
      <c r="P66" s="346">
        <v>0</v>
      </c>
      <c r="Q66" s="346">
        <v>0</v>
      </c>
      <c r="R66" s="346">
        <v>0</v>
      </c>
      <c r="S66" s="346">
        <v>384837.02</v>
      </c>
      <c r="T66" s="346">
        <v>3844.99</v>
      </c>
      <c r="U66" s="346">
        <v>3786.46</v>
      </c>
      <c r="V66" s="346">
        <v>0</v>
      </c>
      <c r="W66" s="346">
        <v>0</v>
      </c>
      <c r="X66" s="346">
        <v>0</v>
      </c>
      <c r="Y66" s="346">
        <v>0</v>
      </c>
      <c r="Z66" s="346">
        <v>0</v>
      </c>
      <c r="AA66" s="346">
        <v>7631.45</v>
      </c>
      <c r="AB66" s="346">
        <v>0</v>
      </c>
      <c r="AC66" s="346">
        <v>0</v>
      </c>
      <c r="AD66" s="346">
        <v>0</v>
      </c>
      <c r="AE66" s="346">
        <v>0</v>
      </c>
      <c r="AF66" s="346">
        <v>0</v>
      </c>
      <c r="AG66" s="346">
        <v>0</v>
      </c>
      <c r="AH66" s="346">
        <v>0</v>
      </c>
      <c r="AI66" s="346">
        <v>0</v>
      </c>
      <c r="AJ66" s="346">
        <v>0</v>
      </c>
      <c r="AK66" s="346">
        <v>0</v>
      </c>
      <c r="AL66" s="346">
        <v>0</v>
      </c>
      <c r="AM66" s="346">
        <v>0</v>
      </c>
      <c r="AN66" s="346">
        <v>0</v>
      </c>
      <c r="AO66" s="346">
        <v>0</v>
      </c>
      <c r="AP66" s="346">
        <v>0</v>
      </c>
      <c r="AQ66" s="346">
        <v>0</v>
      </c>
      <c r="AR66" s="346">
        <v>0</v>
      </c>
      <c r="AS66" s="346">
        <v>0</v>
      </c>
      <c r="AT66" s="346">
        <v>0</v>
      </c>
      <c r="AU66" s="346">
        <f t="shared" si="0"/>
        <v>0</v>
      </c>
      <c r="AV66" s="346">
        <v>6047.84</v>
      </c>
      <c r="AW66" s="346">
        <v>7631.45</v>
      </c>
      <c r="AX66" s="347">
        <v>81</v>
      </c>
      <c r="AY66" s="347">
        <v>94</v>
      </c>
      <c r="AZ66" s="346">
        <v>93000</v>
      </c>
      <c r="BA66" s="346">
        <v>416048.41</v>
      </c>
      <c r="BB66" s="348">
        <v>0.9</v>
      </c>
      <c r="BC66" s="348">
        <v>0.832483215114318</v>
      </c>
      <c r="BD66" s="348">
        <v>11.9</v>
      </c>
      <c r="BE66" s="348"/>
      <c r="BF66" s="344"/>
      <c r="BG66" s="341"/>
      <c r="BH66" s="344" t="s">
        <v>574</v>
      </c>
      <c r="BI66" s="344" t="s">
        <v>686</v>
      </c>
      <c r="BJ66" s="344" t="s">
        <v>597</v>
      </c>
      <c r="BK66" s="344" t="s">
        <v>621</v>
      </c>
      <c r="BL66" s="342" t="s">
        <v>30</v>
      </c>
      <c r="BM66" s="348">
        <v>384837.02</v>
      </c>
      <c r="BN66" s="342" t="s">
        <v>498</v>
      </c>
      <c r="BO66" s="348"/>
      <c r="BP66" s="349">
        <v>44854</v>
      </c>
      <c r="BQ66" s="349">
        <v>47715</v>
      </c>
      <c r="BR66" s="348">
        <v>794.61</v>
      </c>
      <c r="BS66" s="348">
        <v>0</v>
      </c>
      <c r="BT66" s="348">
        <v>230</v>
      </c>
    </row>
    <row r="67" spans="1:72" s="329" customFormat="1" ht="18.2" customHeight="1" x14ac:dyDescent="0.15">
      <c r="A67" s="332">
        <v>65</v>
      </c>
      <c r="B67" s="333" t="s">
        <v>806</v>
      </c>
      <c r="C67" s="333" t="s">
        <v>570</v>
      </c>
      <c r="D67" s="334">
        <v>45231</v>
      </c>
      <c r="E67" s="335" t="s">
        <v>687</v>
      </c>
      <c r="F67" s="336">
        <v>0</v>
      </c>
      <c r="G67" s="336">
        <v>0</v>
      </c>
      <c r="H67" s="337">
        <v>675605.94</v>
      </c>
      <c r="I67" s="337">
        <v>0</v>
      </c>
      <c r="J67" s="337">
        <v>0</v>
      </c>
      <c r="K67" s="337">
        <v>675605.94</v>
      </c>
      <c r="L67" s="337">
        <v>11058.38</v>
      </c>
      <c r="M67" s="337">
        <v>0</v>
      </c>
      <c r="N67" s="337">
        <v>0</v>
      </c>
      <c r="O67" s="337">
        <v>0</v>
      </c>
      <c r="P67" s="337">
        <v>11058.38</v>
      </c>
      <c r="Q67" s="337">
        <v>0</v>
      </c>
      <c r="R67" s="337">
        <v>0</v>
      </c>
      <c r="S67" s="337">
        <v>664547.56000000006</v>
      </c>
      <c r="T67" s="337">
        <v>0</v>
      </c>
      <c r="U67" s="337">
        <v>6699.76</v>
      </c>
      <c r="V67" s="337">
        <v>0</v>
      </c>
      <c r="W67" s="337">
        <v>0</v>
      </c>
      <c r="X67" s="337">
        <v>6699.76</v>
      </c>
      <c r="Y67" s="337">
        <v>0</v>
      </c>
      <c r="Z67" s="337">
        <v>0</v>
      </c>
      <c r="AA67" s="337">
        <v>0</v>
      </c>
      <c r="AB67" s="337">
        <v>0</v>
      </c>
      <c r="AC67" s="337">
        <v>0</v>
      </c>
      <c r="AD67" s="337">
        <v>0</v>
      </c>
      <c r="AE67" s="337">
        <v>0</v>
      </c>
      <c r="AF67" s="337">
        <v>0</v>
      </c>
      <c r="AG67" s="337">
        <v>0</v>
      </c>
      <c r="AH67" s="337">
        <v>0</v>
      </c>
      <c r="AI67" s="337">
        <v>543.80999999999995</v>
      </c>
      <c r="AJ67" s="337">
        <v>0</v>
      </c>
      <c r="AK67" s="337">
        <v>0</v>
      </c>
      <c r="AL67" s="337">
        <v>0</v>
      </c>
      <c r="AM67" s="337">
        <v>0</v>
      </c>
      <c r="AN67" s="337">
        <v>0</v>
      </c>
      <c r="AO67" s="337">
        <v>0</v>
      </c>
      <c r="AP67" s="337">
        <v>0</v>
      </c>
      <c r="AQ67" s="337">
        <v>0</v>
      </c>
      <c r="AR67" s="337">
        <v>0</v>
      </c>
      <c r="AS67" s="337">
        <v>1.95</v>
      </c>
      <c r="AT67" s="337">
        <v>0</v>
      </c>
      <c r="AU67" s="337">
        <f t="shared" ref="AU67:AU130" si="1">SUM(AB67:AR67,W67:Y67,O67:R67)-J67-AS67-AT67</f>
        <v>18299.999999999996</v>
      </c>
      <c r="AV67" s="337">
        <v>0</v>
      </c>
      <c r="AW67" s="337">
        <v>0</v>
      </c>
      <c r="AX67" s="338">
        <v>47</v>
      </c>
      <c r="AY67" s="338">
        <v>60</v>
      </c>
      <c r="AZ67" s="337">
        <v>365698</v>
      </c>
      <c r="BA67" s="337">
        <v>800134.42</v>
      </c>
      <c r="BB67" s="339">
        <v>0.8</v>
      </c>
      <c r="BC67" s="339">
        <v>0.66443591815485203</v>
      </c>
      <c r="BD67" s="339">
        <v>11.9</v>
      </c>
      <c r="BE67" s="339"/>
      <c r="BF67" s="335"/>
      <c r="BG67" s="332"/>
      <c r="BH67" s="335" t="s">
        <v>574</v>
      </c>
      <c r="BI67" s="335" t="s">
        <v>688</v>
      </c>
      <c r="BJ67" s="335" t="s">
        <v>597</v>
      </c>
      <c r="BK67" s="335" t="s">
        <v>82</v>
      </c>
      <c r="BL67" s="333" t="s">
        <v>30</v>
      </c>
      <c r="BM67" s="339">
        <v>664547.56000000006</v>
      </c>
      <c r="BN67" s="333" t="s">
        <v>498</v>
      </c>
      <c r="BO67" s="339"/>
      <c r="BP67" s="340">
        <v>44854</v>
      </c>
      <c r="BQ67" s="340">
        <v>46680</v>
      </c>
      <c r="BR67" s="339">
        <v>0</v>
      </c>
      <c r="BS67" s="339">
        <v>0</v>
      </c>
      <c r="BT67" s="339">
        <v>0</v>
      </c>
    </row>
    <row r="68" spans="1:72" s="329" customFormat="1" ht="18.2" customHeight="1" x14ac:dyDescent="0.15">
      <c r="A68" s="341">
        <v>66</v>
      </c>
      <c r="B68" s="342" t="s">
        <v>806</v>
      </c>
      <c r="C68" s="342" t="s">
        <v>570</v>
      </c>
      <c r="D68" s="343">
        <v>45231</v>
      </c>
      <c r="E68" s="344" t="s">
        <v>689</v>
      </c>
      <c r="F68" s="345">
        <v>0</v>
      </c>
      <c r="G68" s="345">
        <v>0</v>
      </c>
      <c r="H68" s="346">
        <v>401549.5</v>
      </c>
      <c r="I68" s="346">
        <v>0</v>
      </c>
      <c r="J68" s="346">
        <v>0</v>
      </c>
      <c r="K68" s="346">
        <v>401549.5</v>
      </c>
      <c r="L68" s="346">
        <v>2280.96</v>
      </c>
      <c r="M68" s="346">
        <v>0</v>
      </c>
      <c r="N68" s="346">
        <v>0</v>
      </c>
      <c r="O68" s="346">
        <v>0</v>
      </c>
      <c r="P68" s="346">
        <v>2280.96</v>
      </c>
      <c r="Q68" s="346">
        <v>0</v>
      </c>
      <c r="R68" s="346">
        <v>0</v>
      </c>
      <c r="S68" s="346">
        <v>399268.54</v>
      </c>
      <c r="T68" s="346">
        <v>0</v>
      </c>
      <c r="U68" s="346">
        <v>3982.03</v>
      </c>
      <c r="V68" s="346">
        <v>0</v>
      </c>
      <c r="W68" s="346">
        <v>0</v>
      </c>
      <c r="X68" s="346">
        <v>3982.03</v>
      </c>
      <c r="Y68" s="346">
        <v>0</v>
      </c>
      <c r="Z68" s="346">
        <v>0</v>
      </c>
      <c r="AA68" s="346">
        <v>0</v>
      </c>
      <c r="AB68" s="346">
        <v>0</v>
      </c>
      <c r="AC68" s="346">
        <v>0</v>
      </c>
      <c r="AD68" s="346">
        <v>0</v>
      </c>
      <c r="AE68" s="346">
        <v>0</v>
      </c>
      <c r="AF68" s="346">
        <v>0</v>
      </c>
      <c r="AG68" s="346">
        <v>0</v>
      </c>
      <c r="AH68" s="346">
        <v>0</v>
      </c>
      <c r="AI68" s="346">
        <v>297.88</v>
      </c>
      <c r="AJ68" s="346">
        <v>0</v>
      </c>
      <c r="AK68" s="346">
        <v>0</v>
      </c>
      <c r="AL68" s="346">
        <v>0</v>
      </c>
      <c r="AM68" s="346">
        <v>0</v>
      </c>
      <c r="AN68" s="346">
        <v>0</v>
      </c>
      <c r="AO68" s="346">
        <v>0</v>
      </c>
      <c r="AP68" s="346">
        <v>0</v>
      </c>
      <c r="AQ68" s="346">
        <v>0</v>
      </c>
      <c r="AR68" s="346">
        <v>0</v>
      </c>
      <c r="AS68" s="346">
        <v>0</v>
      </c>
      <c r="AT68" s="346">
        <v>0</v>
      </c>
      <c r="AU68" s="346">
        <f t="shared" si="1"/>
        <v>6560.87</v>
      </c>
      <c r="AV68" s="346">
        <v>0</v>
      </c>
      <c r="AW68" s="346">
        <v>0</v>
      </c>
      <c r="AX68" s="347">
        <v>107</v>
      </c>
      <c r="AY68" s="347">
        <v>120</v>
      </c>
      <c r="AZ68" s="346">
        <v>111095</v>
      </c>
      <c r="BA68" s="346">
        <v>438297.52</v>
      </c>
      <c r="BB68" s="348">
        <v>0.9</v>
      </c>
      <c r="BC68" s="348">
        <v>0.819857903827519</v>
      </c>
      <c r="BD68" s="348">
        <v>11.9</v>
      </c>
      <c r="BE68" s="348"/>
      <c r="BF68" s="344" t="s">
        <v>571</v>
      </c>
      <c r="BG68" s="341"/>
      <c r="BH68" s="344" t="s">
        <v>574</v>
      </c>
      <c r="BI68" s="344" t="s">
        <v>686</v>
      </c>
      <c r="BJ68" s="344" t="s">
        <v>597</v>
      </c>
      <c r="BK68" s="344" t="s">
        <v>82</v>
      </c>
      <c r="BL68" s="342" t="s">
        <v>30</v>
      </c>
      <c r="BM68" s="348">
        <v>399268.54</v>
      </c>
      <c r="BN68" s="342" t="s">
        <v>498</v>
      </c>
      <c r="BO68" s="348"/>
      <c r="BP68" s="349">
        <v>44851</v>
      </c>
      <c r="BQ68" s="349">
        <v>48504</v>
      </c>
      <c r="BR68" s="348">
        <v>0</v>
      </c>
      <c r="BS68" s="348">
        <v>0</v>
      </c>
      <c r="BT68" s="348">
        <v>0</v>
      </c>
    </row>
    <row r="69" spans="1:72" s="329" customFormat="1" ht="18.2" customHeight="1" x14ac:dyDescent="0.15">
      <c r="A69" s="332">
        <v>67</v>
      </c>
      <c r="B69" s="333" t="s">
        <v>806</v>
      </c>
      <c r="C69" s="333" t="s">
        <v>570</v>
      </c>
      <c r="D69" s="334">
        <v>45231</v>
      </c>
      <c r="E69" s="335" t="s">
        <v>808</v>
      </c>
      <c r="F69" s="336">
        <v>0</v>
      </c>
      <c r="G69" s="336">
        <v>0</v>
      </c>
      <c r="H69" s="337">
        <v>154466.59</v>
      </c>
      <c r="I69" s="337">
        <v>0</v>
      </c>
      <c r="J69" s="337">
        <v>0</v>
      </c>
      <c r="K69" s="337">
        <v>154466.59</v>
      </c>
      <c r="L69" s="337">
        <v>2463.7199999999998</v>
      </c>
      <c r="M69" s="337">
        <v>0</v>
      </c>
      <c r="N69" s="337">
        <v>0</v>
      </c>
      <c r="O69" s="337">
        <v>0</v>
      </c>
      <c r="P69" s="337">
        <v>0</v>
      </c>
      <c r="Q69" s="337">
        <v>0</v>
      </c>
      <c r="R69" s="337">
        <v>0</v>
      </c>
      <c r="S69" s="337">
        <v>154466.59</v>
      </c>
      <c r="T69" s="337">
        <v>0</v>
      </c>
      <c r="U69" s="337">
        <v>1530.28</v>
      </c>
      <c r="V69" s="337">
        <v>0</v>
      </c>
      <c r="W69" s="337">
        <v>0</v>
      </c>
      <c r="X69" s="337">
        <v>0</v>
      </c>
      <c r="Y69" s="337">
        <v>0</v>
      </c>
      <c r="Z69" s="337">
        <v>0</v>
      </c>
      <c r="AA69" s="337">
        <v>1530.28</v>
      </c>
      <c r="AB69" s="337">
        <v>0</v>
      </c>
      <c r="AC69" s="337">
        <v>0</v>
      </c>
      <c r="AD69" s="337">
        <v>0</v>
      </c>
      <c r="AE69" s="337">
        <v>0</v>
      </c>
      <c r="AF69" s="337">
        <v>0</v>
      </c>
      <c r="AG69" s="337">
        <v>0</v>
      </c>
      <c r="AH69" s="337">
        <v>0</v>
      </c>
      <c r="AI69" s="337">
        <v>0.43</v>
      </c>
      <c r="AJ69" s="337">
        <v>0</v>
      </c>
      <c r="AK69" s="337">
        <v>0</v>
      </c>
      <c r="AL69" s="337">
        <v>0</v>
      </c>
      <c r="AM69" s="337">
        <v>0</v>
      </c>
      <c r="AN69" s="337">
        <v>0</v>
      </c>
      <c r="AO69" s="337">
        <v>0</v>
      </c>
      <c r="AP69" s="337">
        <v>0</v>
      </c>
      <c r="AQ69" s="337">
        <v>0</v>
      </c>
      <c r="AR69" s="337">
        <v>0</v>
      </c>
      <c r="AS69" s="337">
        <v>0.43</v>
      </c>
      <c r="AT69" s="337">
        <v>0</v>
      </c>
      <c r="AU69" s="337">
        <f t="shared" si="1"/>
        <v>0</v>
      </c>
      <c r="AV69" s="337">
        <v>2463.7199999999998</v>
      </c>
      <c r="AW69" s="337">
        <v>1530.28</v>
      </c>
      <c r="AX69" s="338">
        <v>48</v>
      </c>
      <c r="AY69" s="338">
        <v>60</v>
      </c>
      <c r="AZ69" s="337">
        <v>249000.3</v>
      </c>
      <c r="BA69" s="337">
        <v>180000</v>
      </c>
      <c r="BB69" s="339">
        <v>0.9</v>
      </c>
      <c r="BC69" s="339">
        <v>0.77233295000000002</v>
      </c>
      <c r="BD69" s="339">
        <v>14.06</v>
      </c>
      <c r="BE69" s="339"/>
      <c r="BF69" s="335"/>
      <c r="BG69" s="332"/>
      <c r="BH69" s="335" t="s">
        <v>592</v>
      </c>
      <c r="BI69" s="335" t="s">
        <v>606</v>
      </c>
      <c r="BJ69" s="335" t="s">
        <v>597</v>
      </c>
      <c r="BK69" s="335" t="s">
        <v>82</v>
      </c>
      <c r="BL69" s="333" t="s">
        <v>30</v>
      </c>
      <c r="BM69" s="339">
        <v>154466.59</v>
      </c>
      <c r="BN69" s="333" t="s">
        <v>498</v>
      </c>
      <c r="BO69" s="339"/>
      <c r="BP69" s="340">
        <v>44888</v>
      </c>
      <c r="BQ69" s="340">
        <v>46714</v>
      </c>
      <c r="BR69" s="339">
        <v>121.91</v>
      </c>
      <c r="BS69" s="339">
        <v>0</v>
      </c>
      <c r="BT69" s="339">
        <v>230</v>
      </c>
    </row>
    <row r="70" spans="1:72" s="329" customFormat="1" ht="18.2" customHeight="1" x14ac:dyDescent="0.15">
      <c r="A70" s="341">
        <v>68</v>
      </c>
      <c r="B70" s="342" t="s">
        <v>806</v>
      </c>
      <c r="C70" s="342" t="s">
        <v>570</v>
      </c>
      <c r="D70" s="343">
        <v>45231</v>
      </c>
      <c r="E70" s="344" t="s">
        <v>860</v>
      </c>
      <c r="F70" s="345">
        <v>0</v>
      </c>
      <c r="G70" s="345">
        <v>0</v>
      </c>
      <c r="H70" s="346">
        <v>451603.15</v>
      </c>
      <c r="I70" s="346">
        <v>2104.56</v>
      </c>
      <c r="J70" s="346">
        <v>0</v>
      </c>
      <c r="K70" s="346">
        <v>453707.71</v>
      </c>
      <c r="L70" s="346">
        <v>4229.99</v>
      </c>
      <c r="M70" s="346">
        <v>0</v>
      </c>
      <c r="N70" s="346">
        <v>0</v>
      </c>
      <c r="O70" s="346">
        <v>2104.56</v>
      </c>
      <c r="P70" s="346">
        <v>4229.99</v>
      </c>
      <c r="Q70" s="346">
        <v>0</v>
      </c>
      <c r="R70" s="346">
        <v>0</v>
      </c>
      <c r="S70" s="346">
        <v>447373.16</v>
      </c>
      <c r="T70" s="346">
        <v>4499.2700000000004</v>
      </c>
      <c r="U70" s="346">
        <v>8977.67</v>
      </c>
      <c r="V70" s="346">
        <v>0</v>
      </c>
      <c r="W70" s="346">
        <v>4499.2700000000004</v>
      </c>
      <c r="X70" s="346">
        <v>8977.67</v>
      </c>
      <c r="Y70" s="346">
        <v>0</v>
      </c>
      <c r="Z70" s="346">
        <v>0</v>
      </c>
      <c r="AA70" s="346">
        <v>0</v>
      </c>
      <c r="AB70" s="346">
        <v>0</v>
      </c>
      <c r="AC70" s="346">
        <v>0</v>
      </c>
      <c r="AD70" s="346">
        <v>0</v>
      </c>
      <c r="AE70" s="346">
        <v>0</v>
      </c>
      <c r="AF70" s="346">
        <v>0</v>
      </c>
      <c r="AG70" s="346">
        <v>0</v>
      </c>
      <c r="AH70" s="346">
        <v>0</v>
      </c>
      <c r="AI70" s="346">
        <v>314.10000000000002</v>
      </c>
      <c r="AJ70" s="346">
        <v>0</v>
      </c>
      <c r="AK70" s="346">
        <v>0</v>
      </c>
      <c r="AL70" s="346">
        <v>0</v>
      </c>
      <c r="AM70" s="346">
        <v>0</v>
      </c>
      <c r="AN70" s="346">
        <v>0</v>
      </c>
      <c r="AO70" s="346">
        <v>0</v>
      </c>
      <c r="AP70" s="346">
        <v>314.10000000000002</v>
      </c>
      <c r="AQ70" s="346">
        <v>0</v>
      </c>
      <c r="AR70" s="346">
        <v>0</v>
      </c>
      <c r="AS70" s="346">
        <v>6521.76</v>
      </c>
      <c r="AT70" s="346">
        <v>0</v>
      </c>
      <c r="AU70" s="346">
        <f t="shared" si="1"/>
        <v>13917.929999999998</v>
      </c>
      <c r="AV70" s="346">
        <v>0</v>
      </c>
      <c r="AW70" s="346">
        <v>0</v>
      </c>
      <c r="AX70" s="347">
        <v>114</v>
      </c>
      <c r="AY70" s="347">
        <v>120</v>
      </c>
      <c r="AZ70" s="346">
        <v>425998.62</v>
      </c>
      <c r="BA70" s="346">
        <v>462150.61</v>
      </c>
      <c r="BB70" s="348">
        <v>0.89</v>
      </c>
      <c r="BC70" s="348">
        <v>0.86154189518434299</v>
      </c>
      <c r="BD70" s="348">
        <v>11.9</v>
      </c>
      <c r="BE70" s="348"/>
      <c r="BF70" s="344"/>
      <c r="BG70" s="341"/>
      <c r="BH70" s="344" t="s">
        <v>599</v>
      </c>
      <c r="BI70" s="344" t="s">
        <v>631</v>
      </c>
      <c r="BJ70" s="344" t="s">
        <v>597</v>
      </c>
      <c r="BK70" s="344" t="s">
        <v>82</v>
      </c>
      <c r="BL70" s="342" t="s">
        <v>30</v>
      </c>
      <c r="BM70" s="348">
        <v>447373.16</v>
      </c>
      <c r="BN70" s="342" t="s">
        <v>498</v>
      </c>
      <c r="BO70" s="348"/>
      <c r="BP70" s="349">
        <v>45058</v>
      </c>
      <c r="BQ70" s="349">
        <v>48711</v>
      </c>
      <c r="BR70" s="348">
        <v>314.10000000000002</v>
      </c>
      <c r="BS70" s="348">
        <v>0</v>
      </c>
      <c r="BT70" s="348">
        <v>0</v>
      </c>
    </row>
    <row r="71" spans="1:72" s="329" customFormat="1" ht="18.2" customHeight="1" x14ac:dyDescent="0.15">
      <c r="A71" s="332">
        <v>69</v>
      </c>
      <c r="B71" s="333" t="s">
        <v>814</v>
      </c>
      <c r="C71" s="333" t="s">
        <v>570</v>
      </c>
      <c r="D71" s="334">
        <v>45231</v>
      </c>
      <c r="E71" s="335" t="s">
        <v>863</v>
      </c>
      <c r="F71" s="336">
        <v>0</v>
      </c>
      <c r="G71" s="336">
        <v>0</v>
      </c>
      <c r="H71" s="337">
        <v>273175.58</v>
      </c>
      <c r="I71" s="337">
        <v>0</v>
      </c>
      <c r="J71" s="337">
        <v>0</v>
      </c>
      <c r="K71" s="337">
        <v>273175.58</v>
      </c>
      <c r="L71" s="337">
        <v>4472.1899999999996</v>
      </c>
      <c r="M71" s="337">
        <v>0</v>
      </c>
      <c r="N71" s="337">
        <v>0</v>
      </c>
      <c r="O71" s="337">
        <v>0</v>
      </c>
      <c r="P71" s="337">
        <v>4472.1899999999996</v>
      </c>
      <c r="Q71" s="337">
        <v>0</v>
      </c>
      <c r="R71" s="337">
        <v>0</v>
      </c>
      <c r="S71" s="337">
        <v>268703.39</v>
      </c>
      <c r="T71" s="337">
        <v>0</v>
      </c>
      <c r="U71" s="337">
        <v>2708.99</v>
      </c>
      <c r="V71" s="337">
        <v>0</v>
      </c>
      <c r="W71" s="337">
        <v>0</v>
      </c>
      <c r="X71" s="337">
        <v>2708.99</v>
      </c>
      <c r="Y71" s="337">
        <v>0</v>
      </c>
      <c r="Z71" s="337">
        <v>0</v>
      </c>
      <c r="AA71" s="337">
        <v>0</v>
      </c>
      <c r="AB71" s="337">
        <v>0</v>
      </c>
      <c r="AC71" s="337">
        <v>0</v>
      </c>
      <c r="AD71" s="337">
        <v>0</v>
      </c>
      <c r="AE71" s="337">
        <v>0</v>
      </c>
      <c r="AF71" s="337">
        <v>0</v>
      </c>
      <c r="AG71" s="337">
        <v>0</v>
      </c>
      <c r="AH71" s="337">
        <v>0</v>
      </c>
      <c r="AI71" s="337">
        <v>194.62</v>
      </c>
      <c r="AJ71" s="337">
        <v>0</v>
      </c>
      <c r="AK71" s="337">
        <v>0</v>
      </c>
      <c r="AL71" s="337">
        <v>0</v>
      </c>
      <c r="AM71" s="337">
        <v>0</v>
      </c>
      <c r="AN71" s="337">
        <v>0</v>
      </c>
      <c r="AO71" s="337">
        <v>0</v>
      </c>
      <c r="AP71" s="337">
        <v>0</v>
      </c>
      <c r="AQ71" s="337">
        <v>0.2</v>
      </c>
      <c r="AR71" s="337">
        <v>0</v>
      </c>
      <c r="AS71" s="337">
        <v>0</v>
      </c>
      <c r="AT71" s="337">
        <v>0</v>
      </c>
      <c r="AU71" s="337">
        <f t="shared" si="1"/>
        <v>7376</v>
      </c>
      <c r="AV71" s="337">
        <v>0</v>
      </c>
      <c r="AW71" s="337">
        <v>0</v>
      </c>
      <c r="AX71" s="338">
        <v>47</v>
      </c>
      <c r="AY71" s="338">
        <v>51</v>
      </c>
      <c r="AZ71" s="337">
        <v>356179</v>
      </c>
      <c r="BA71" s="337">
        <v>286360.71999999997</v>
      </c>
      <c r="BB71" s="339">
        <v>0.9</v>
      </c>
      <c r="BC71" s="339">
        <v>0.84450496911727302</v>
      </c>
      <c r="BD71" s="339">
        <v>11.9</v>
      </c>
      <c r="BE71" s="339"/>
      <c r="BF71" s="335"/>
      <c r="BG71" s="332"/>
      <c r="BH71" s="335" t="s">
        <v>590</v>
      </c>
      <c r="BI71" s="335" t="s">
        <v>591</v>
      </c>
      <c r="BJ71" s="335" t="s">
        <v>597</v>
      </c>
      <c r="BK71" s="335" t="s">
        <v>82</v>
      </c>
      <c r="BL71" s="333" t="s">
        <v>30</v>
      </c>
      <c r="BM71" s="339">
        <v>268703.39</v>
      </c>
      <c r="BN71" s="333" t="s">
        <v>498</v>
      </c>
      <c r="BO71" s="339"/>
      <c r="BP71" s="340">
        <v>45128</v>
      </c>
      <c r="BQ71" s="340">
        <v>46681</v>
      </c>
      <c r="BR71" s="339">
        <v>0</v>
      </c>
      <c r="BS71" s="339">
        <v>0</v>
      </c>
      <c r="BT71" s="339">
        <v>0</v>
      </c>
    </row>
    <row r="72" spans="1:72" s="329" customFormat="1" ht="18.2" customHeight="1" x14ac:dyDescent="0.15">
      <c r="A72" s="341">
        <v>70</v>
      </c>
      <c r="B72" s="342" t="s">
        <v>814</v>
      </c>
      <c r="C72" s="342" t="s">
        <v>570</v>
      </c>
      <c r="D72" s="343">
        <v>45231</v>
      </c>
      <c r="E72" s="344" t="s">
        <v>862</v>
      </c>
      <c r="F72" s="345">
        <v>0</v>
      </c>
      <c r="G72" s="345">
        <v>0</v>
      </c>
      <c r="H72" s="346">
        <v>311287.18</v>
      </c>
      <c r="I72" s="346">
        <v>0</v>
      </c>
      <c r="J72" s="346">
        <v>0</v>
      </c>
      <c r="K72" s="346">
        <v>311287.18</v>
      </c>
      <c r="L72" s="346">
        <v>4100.8900000000003</v>
      </c>
      <c r="M72" s="346">
        <v>0</v>
      </c>
      <c r="N72" s="346">
        <v>0</v>
      </c>
      <c r="O72" s="346">
        <v>0</v>
      </c>
      <c r="P72" s="346">
        <v>4100.8900000000003</v>
      </c>
      <c r="Q72" s="346">
        <v>12.19</v>
      </c>
      <c r="R72" s="346">
        <v>0</v>
      </c>
      <c r="S72" s="346">
        <v>307174.09999999998</v>
      </c>
      <c r="T72" s="346">
        <v>0</v>
      </c>
      <c r="U72" s="346">
        <v>3086.81</v>
      </c>
      <c r="V72" s="346">
        <v>0</v>
      </c>
      <c r="W72" s="346">
        <v>0</v>
      </c>
      <c r="X72" s="346">
        <v>3086.81</v>
      </c>
      <c r="Y72" s="346">
        <v>0</v>
      </c>
      <c r="Z72" s="346">
        <v>0</v>
      </c>
      <c r="AA72" s="346">
        <v>0</v>
      </c>
      <c r="AB72" s="346">
        <v>0</v>
      </c>
      <c r="AC72" s="346">
        <v>0</v>
      </c>
      <c r="AD72" s="346">
        <v>0</v>
      </c>
      <c r="AE72" s="346">
        <v>0</v>
      </c>
      <c r="AF72" s="346">
        <v>0</v>
      </c>
      <c r="AG72" s="346">
        <v>0</v>
      </c>
      <c r="AH72" s="346">
        <v>0</v>
      </c>
      <c r="AI72" s="346">
        <v>220.11</v>
      </c>
      <c r="AJ72" s="346">
        <v>0</v>
      </c>
      <c r="AK72" s="346">
        <v>0</v>
      </c>
      <c r="AL72" s="346">
        <v>0</v>
      </c>
      <c r="AM72" s="346">
        <v>0</v>
      </c>
      <c r="AN72" s="346">
        <v>0</v>
      </c>
      <c r="AO72" s="346">
        <v>0</v>
      </c>
      <c r="AP72" s="346">
        <v>0</v>
      </c>
      <c r="AQ72" s="346">
        <v>0</v>
      </c>
      <c r="AR72" s="346">
        <v>0</v>
      </c>
      <c r="AS72" s="346">
        <v>0</v>
      </c>
      <c r="AT72" s="346">
        <v>0</v>
      </c>
      <c r="AU72" s="346">
        <f t="shared" si="1"/>
        <v>7420</v>
      </c>
      <c r="AV72" s="346">
        <v>0</v>
      </c>
      <c r="AW72" s="346">
        <v>0</v>
      </c>
      <c r="AX72" s="347">
        <v>56</v>
      </c>
      <c r="AY72" s="347">
        <v>60</v>
      </c>
      <c r="AZ72" s="346">
        <v>255111</v>
      </c>
      <c r="BA72" s="346">
        <v>323858.74</v>
      </c>
      <c r="BB72" s="348">
        <v>0.9</v>
      </c>
      <c r="BC72" s="348">
        <v>0.85363356258348899</v>
      </c>
      <c r="BD72" s="348">
        <v>11.9</v>
      </c>
      <c r="BE72" s="348"/>
      <c r="BF72" s="344"/>
      <c r="BG72" s="341"/>
      <c r="BH72" s="344" t="s">
        <v>578</v>
      </c>
      <c r="BI72" s="344" t="s">
        <v>579</v>
      </c>
      <c r="BJ72" s="344" t="s">
        <v>597</v>
      </c>
      <c r="BK72" s="344" t="s">
        <v>82</v>
      </c>
      <c r="BL72" s="342" t="s">
        <v>30</v>
      </c>
      <c r="BM72" s="348">
        <v>307174.09999999998</v>
      </c>
      <c r="BN72" s="342" t="s">
        <v>498</v>
      </c>
      <c r="BO72" s="348"/>
      <c r="BP72" s="349">
        <v>45128</v>
      </c>
      <c r="BQ72" s="349">
        <v>46955</v>
      </c>
      <c r="BR72" s="348">
        <v>0</v>
      </c>
      <c r="BS72" s="348">
        <v>0</v>
      </c>
      <c r="BT72" s="348">
        <v>0</v>
      </c>
    </row>
    <row r="73" spans="1:72" s="329" customFormat="1" ht="18.2" customHeight="1" x14ac:dyDescent="0.15">
      <c r="A73" s="332">
        <v>71</v>
      </c>
      <c r="B73" s="333" t="s">
        <v>806</v>
      </c>
      <c r="C73" s="333" t="s">
        <v>570</v>
      </c>
      <c r="D73" s="334">
        <v>45231</v>
      </c>
      <c r="E73" s="335" t="s">
        <v>875</v>
      </c>
      <c r="F73" s="336">
        <v>0</v>
      </c>
      <c r="G73" s="336"/>
      <c r="H73" s="337">
        <v>465450.32</v>
      </c>
      <c r="I73" s="337"/>
      <c r="J73" s="337">
        <v>0</v>
      </c>
      <c r="K73" s="337">
        <v>465450.32</v>
      </c>
      <c r="L73" s="337"/>
      <c r="M73" s="337">
        <v>0</v>
      </c>
      <c r="N73" s="337">
        <v>0</v>
      </c>
      <c r="O73" s="337">
        <v>0</v>
      </c>
      <c r="P73" s="337">
        <v>0</v>
      </c>
      <c r="Q73" s="337">
        <v>0</v>
      </c>
      <c r="R73" s="337">
        <v>0</v>
      </c>
      <c r="S73" s="337">
        <v>465450.32</v>
      </c>
      <c r="T73" s="337"/>
      <c r="U73" s="337"/>
      <c r="V73" s="337">
        <v>0</v>
      </c>
      <c r="W73" s="337">
        <v>0</v>
      </c>
      <c r="X73" s="337">
        <v>0</v>
      </c>
      <c r="Y73" s="337">
        <v>0</v>
      </c>
      <c r="Z73" s="337">
        <v>0</v>
      </c>
      <c r="AA73" s="337">
        <v>4555</v>
      </c>
      <c r="AB73" s="337">
        <v>0</v>
      </c>
      <c r="AC73" s="337">
        <v>0</v>
      </c>
      <c r="AD73" s="337">
        <v>0</v>
      </c>
      <c r="AE73" s="337">
        <v>0</v>
      </c>
      <c r="AF73" s="337">
        <v>0</v>
      </c>
      <c r="AG73" s="337">
        <v>0</v>
      </c>
      <c r="AH73" s="337">
        <v>0</v>
      </c>
      <c r="AI73" s="337">
        <v>0</v>
      </c>
      <c r="AJ73" s="337">
        <v>0</v>
      </c>
      <c r="AK73" s="337">
        <v>0</v>
      </c>
      <c r="AL73" s="337">
        <v>0</v>
      </c>
      <c r="AM73" s="337">
        <v>0</v>
      </c>
      <c r="AN73" s="337">
        <v>0</v>
      </c>
      <c r="AO73" s="337">
        <v>0</v>
      </c>
      <c r="AP73" s="337">
        <v>0</v>
      </c>
      <c r="AQ73" s="337">
        <v>8309.41</v>
      </c>
      <c r="AR73" s="337">
        <v>0</v>
      </c>
      <c r="AS73" s="337">
        <v>0</v>
      </c>
      <c r="AT73" s="337">
        <v>0</v>
      </c>
      <c r="AU73" s="337">
        <f t="shared" si="1"/>
        <v>8309.41</v>
      </c>
      <c r="AV73" s="337">
        <v>3404.51</v>
      </c>
      <c r="AW73" s="337">
        <v>4555</v>
      </c>
      <c r="AX73" s="338">
        <v>86</v>
      </c>
      <c r="AY73" s="338">
        <v>87</v>
      </c>
      <c r="AZ73" s="337">
        <v>504995.38</v>
      </c>
      <c r="BA73" s="337">
        <v>465450.32</v>
      </c>
      <c r="BB73" s="339">
        <v>0.76</v>
      </c>
      <c r="BC73" s="339">
        <v>0.76</v>
      </c>
      <c r="BD73" s="339">
        <v>11.83</v>
      </c>
      <c r="BE73" s="339"/>
      <c r="BF73" s="335"/>
      <c r="BG73" s="332"/>
      <c r="BH73" s="335" t="s">
        <v>599</v>
      </c>
      <c r="BI73" s="335" t="s">
        <v>878</v>
      </c>
      <c r="BJ73" s="335" t="s">
        <v>597</v>
      </c>
      <c r="BK73" s="335" t="s">
        <v>82</v>
      </c>
      <c r="BL73" s="333" t="s">
        <v>30</v>
      </c>
      <c r="BM73" s="339">
        <v>465450.32</v>
      </c>
      <c r="BN73" s="333" t="s">
        <v>498</v>
      </c>
      <c r="BO73" s="339"/>
      <c r="BP73" s="340">
        <v>45195</v>
      </c>
      <c r="BQ73" s="340">
        <v>47843</v>
      </c>
      <c r="BR73" s="339">
        <v>0</v>
      </c>
      <c r="BS73" s="339">
        <v>0</v>
      </c>
      <c r="BT73" s="339">
        <v>230</v>
      </c>
    </row>
    <row r="74" spans="1:72" s="329" customFormat="1" ht="18.2" customHeight="1" x14ac:dyDescent="0.15">
      <c r="A74" s="341">
        <v>72</v>
      </c>
      <c r="B74" s="342" t="s">
        <v>806</v>
      </c>
      <c r="C74" s="342" t="s">
        <v>570</v>
      </c>
      <c r="D74" s="343">
        <v>45231</v>
      </c>
      <c r="E74" s="344" t="s">
        <v>370</v>
      </c>
      <c r="F74" s="345">
        <v>152</v>
      </c>
      <c r="G74" s="345">
        <v>151</v>
      </c>
      <c r="H74" s="346">
        <v>16333.22</v>
      </c>
      <c r="I74" s="346">
        <v>16421.72</v>
      </c>
      <c r="J74" s="346">
        <v>0</v>
      </c>
      <c r="K74" s="346">
        <v>32754.94</v>
      </c>
      <c r="L74" s="346">
        <v>190.58</v>
      </c>
      <c r="M74" s="346">
        <v>0</v>
      </c>
      <c r="N74" s="346">
        <v>0</v>
      </c>
      <c r="O74" s="346">
        <v>0</v>
      </c>
      <c r="P74" s="346">
        <v>0</v>
      </c>
      <c r="Q74" s="346">
        <v>0</v>
      </c>
      <c r="R74" s="346">
        <v>0</v>
      </c>
      <c r="S74" s="346">
        <v>32754.94</v>
      </c>
      <c r="T74" s="346">
        <v>32967.42</v>
      </c>
      <c r="U74" s="346">
        <v>135.54</v>
      </c>
      <c r="V74" s="346">
        <v>0</v>
      </c>
      <c r="W74" s="346">
        <v>0</v>
      </c>
      <c r="X74" s="346">
        <v>0</v>
      </c>
      <c r="Y74" s="346">
        <v>0</v>
      </c>
      <c r="Z74" s="346">
        <v>0</v>
      </c>
      <c r="AA74" s="346">
        <v>33102.959999999999</v>
      </c>
      <c r="AB74" s="346">
        <v>0</v>
      </c>
      <c r="AC74" s="346">
        <v>0</v>
      </c>
      <c r="AD74" s="346">
        <v>0</v>
      </c>
      <c r="AE74" s="346">
        <v>0</v>
      </c>
      <c r="AF74" s="346">
        <v>0</v>
      </c>
      <c r="AG74" s="346">
        <v>0</v>
      </c>
      <c r="AH74" s="346">
        <v>0</v>
      </c>
      <c r="AI74" s="346">
        <v>0</v>
      </c>
      <c r="AJ74" s="346">
        <v>0</v>
      </c>
      <c r="AK74" s="346">
        <v>0</v>
      </c>
      <c r="AL74" s="346">
        <v>0</v>
      </c>
      <c r="AM74" s="346">
        <v>0</v>
      </c>
      <c r="AN74" s="346">
        <v>0</v>
      </c>
      <c r="AO74" s="346">
        <v>0</v>
      </c>
      <c r="AP74" s="346">
        <v>0</v>
      </c>
      <c r="AQ74" s="346">
        <v>0</v>
      </c>
      <c r="AR74" s="346">
        <v>0</v>
      </c>
      <c r="AS74" s="346">
        <v>0</v>
      </c>
      <c r="AT74" s="346">
        <v>0</v>
      </c>
      <c r="AU74" s="346">
        <f t="shared" si="1"/>
        <v>0</v>
      </c>
      <c r="AV74" s="346">
        <v>16612.3</v>
      </c>
      <c r="AW74" s="346">
        <v>33102.959999999999</v>
      </c>
      <c r="AX74" s="347">
        <v>65</v>
      </c>
      <c r="AY74" s="347">
        <v>300</v>
      </c>
      <c r="AZ74" s="346">
        <v>210000</v>
      </c>
      <c r="BA74" s="346">
        <v>36000</v>
      </c>
      <c r="BB74" s="348">
        <v>58</v>
      </c>
      <c r="BC74" s="348">
        <v>52.771847777777801</v>
      </c>
      <c r="BD74" s="348">
        <v>9.9600000000000009</v>
      </c>
      <c r="BE74" s="348"/>
      <c r="BF74" s="344" t="s">
        <v>571</v>
      </c>
      <c r="BG74" s="341"/>
      <c r="BH74" s="344" t="s">
        <v>618</v>
      </c>
      <c r="BI74" s="344" t="s">
        <v>690</v>
      </c>
      <c r="BJ74" s="344" t="s">
        <v>691</v>
      </c>
      <c r="BK74" s="344" t="s">
        <v>572</v>
      </c>
      <c r="BL74" s="342" t="s">
        <v>35</v>
      </c>
      <c r="BM74" s="348">
        <v>258880.40430182</v>
      </c>
      <c r="BN74" s="342" t="s">
        <v>498</v>
      </c>
      <c r="BO74" s="348"/>
      <c r="BP74" s="349">
        <v>38071</v>
      </c>
      <c r="BQ74" s="349">
        <v>47196</v>
      </c>
      <c r="BR74" s="348">
        <v>22385.84</v>
      </c>
      <c r="BS74" s="348">
        <v>42.46</v>
      </c>
      <c r="BT74" s="348">
        <v>46.1</v>
      </c>
    </row>
    <row r="75" spans="1:72" s="329" customFormat="1" ht="18.2" customHeight="1" x14ac:dyDescent="0.15">
      <c r="A75" s="332">
        <v>73</v>
      </c>
      <c r="B75" s="333" t="s">
        <v>806</v>
      </c>
      <c r="C75" s="333" t="s">
        <v>570</v>
      </c>
      <c r="D75" s="334">
        <v>45231</v>
      </c>
      <c r="E75" s="335" t="s">
        <v>326</v>
      </c>
      <c r="F75" s="336">
        <v>132</v>
      </c>
      <c r="G75" s="336">
        <v>132</v>
      </c>
      <c r="H75" s="337">
        <v>0</v>
      </c>
      <c r="I75" s="337">
        <v>65862.67</v>
      </c>
      <c r="J75" s="337">
        <v>0</v>
      </c>
      <c r="K75" s="337">
        <v>65862.67</v>
      </c>
      <c r="L75" s="337">
        <v>0</v>
      </c>
      <c r="M75" s="337">
        <v>0</v>
      </c>
      <c r="N75" s="337">
        <v>0</v>
      </c>
      <c r="O75" s="337">
        <v>0</v>
      </c>
      <c r="P75" s="337">
        <v>0</v>
      </c>
      <c r="Q75" s="337">
        <v>0</v>
      </c>
      <c r="R75" s="337">
        <v>0</v>
      </c>
      <c r="S75" s="337">
        <v>65862.67</v>
      </c>
      <c r="T75" s="337">
        <v>46455.82</v>
      </c>
      <c r="U75" s="337">
        <v>0</v>
      </c>
      <c r="V75" s="337">
        <v>0</v>
      </c>
      <c r="W75" s="337">
        <v>0</v>
      </c>
      <c r="X75" s="337">
        <v>0</v>
      </c>
      <c r="Y75" s="337">
        <v>0</v>
      </c>
      <c r="Z75" s="337">
        <v>0</v>
      </c>
      <c r="AA75" s="337">
        <v>46455.82</v>
      </c>
      <c r="AB75" s="337">
        <v>0</v>
      </c>
      <c r="AC75" s="337">
        <v>0</v>
      </c>
      <c r="AD75" s="337">
        <v>0</v>
      </c>
      <c r="AE75" s="337">
        <v>0</v>
      </c>
      <c r="AF75" s="337">
        <v>0</v>
      </c>
      <c r="AG75" s="337">
        <v>0</v>
      </c>
      <c r="AH75" s="337">
        <v>0</v>
      </c>
      <c r="AI75" s="337">
        <v>0</v>
      </c>
      <c r="AJ75" s="337">
        <v>0</v>
      </c>
      <c r="AK75" s="337">
        <v>0</v>
      </c>
      <c r="AL75" s="337">
        <v>0</v>
      </c>
      <c r="AM75" s="337">
        <v>0</v>
      </c>
      <c r="AN75" s="337">
        <v>0</v>
      </c>
      <c r="AO75" s="337">
        <v>0</v>
      </c>
      <c r="AP75" s="337">
        <v>0</v>
      </c>
      <c r="AQ75" s="337">
        <v>0</v>
      </c>
      <c r="AR75" s="337">
        <v>0</v>
      </c>
      <c r="AS75" s="337">
        <v>0</v>
      </c>
      <c r="AT75" s="337">
        <v>0</v>
      </c>
      <c r="AU75" s="337">
        <f t="shared" si="1"/>
        <v>0</v>
      </c>
      <c r="AV75" s="337">
        <v>65862.67</v>
      </c>
      <c r="AW75" s="337">
        <v>46455.82</v>
      </c>
      <c r="AX75" s="338">
        <v>0</v>
      </c>
      <c r="AY75" s="338">
        <v>180</v>
      </c>
      <c r="AZ75" s="337">
        <v>399939.99</v>
      </c>
      <c r="BA75" s="337">
        <v>76120</v>
      </c>
      <c r="BB75" s="339">
        <v>65</v>
      </c>
      <c r="BC75" s="339">
        <v>56.2411133736206</v>
      </c>
      <c r="BD75" s="339">
        <v>10.7</v>
      </c>
      <c r="BE75" s="339"/>
      <c r="BF75" s="335" t="s">
        <v>571</v>
      </c>
      <c r="BG75" s="332"/>
      <c r="BH75" s="335" t="s">
        <v>578</v>
      </c>
      <c r="BI75" s="335" t="s">
        <v>692</v>
      </c>
      <c r="BJ75" s="335" t="s">
        <v>693</v>
      </c>
      <c r="BK75" s="335" t="s">
        <v>572</v>
      </c>
      <c r="BL75" s="333" t="s">
        <v>35</v>
      </c>
      <c r="BM75" s="339">
        <v>520549.10306651</v>
      </c>
      <c r="BN75" s="333" t="s">
        <v>498</v>
      </c>
      <c r="BO75" s="339"/>
      <c r="BP75" s="340">
        <v>38072</v>
      </c>
      <c r="BQ75" s="340">
        <v>43547</v>
      </c>
      <c r="BR75" s="339">
        <v>34001.75</v>
      </c>
      <c r="BS75" s="339">
        <v>0</v>
      </c>
      <c r="BT75" s="339">
        <v>54.82</v>
      </c>
    </row>
    <row r="76" spans="1:72" s="329" customFormat="1" ht="18.2" customHeight="1" x14ac:dyDescent="0.15">
      <c r="A76" s="341">
        <v>74</v>
      </c>
      <c r="B76" s="342" t="s">
        <v>806</v>
      </c>
      <c r="C76" s="342" t="s">
        <v>570</v>
      </c>
      <c r="D76" s="343">
        <v>45231</v>
      </c>
      <c r="E76" s="344" t="s">
        <v>694</v>
      </c>
      <c r="F76" s="345">
        <v>1</v>
      </c>
      <c r="G76" s="345">
        <v>1</v>
      </c>
      <c r="H76" s="346">
        <v>40392.06</v>
      </c>
      <c r="I76" s="346">
        <v>915.68</v>
      </c>
      <c r="J76" s="346">
        <v>0</v>
      </c>
      <c r="K76" s="346">
        <v>41307.74</v>
      </c>
      <c r="L76" s="346">
        <v>468.02</v>
      </c>
      <c r="M76" s="346">
        <v>0</v>
      </c>
      <c r="N76" s="346">
        <v>0</v>
      </c>
      <c r="O76" s="346">
        <v>459.79</v>
      </c>
      <c r="P76" s="346">
        <v>0</v>
      </c>
      <c r="Q76" s="346">
        <v>0</v>
      </c>
      <c r="R76" s="346">
        <v>0</v>
      </c>
      <c r="S76" s="346">
        <v>40847.949999999997</v>
      </c>
      <c r="T76" s="346">
        <v>689.29</v>
      </c>
      <c r="U76" s="346">
        <v>360.13</v>
      </c>
      <c r="V76" s="346">
        <v>0</v>
      </c>
      <c r="W76" s="346">
        <v>325.02999999999997</v>
      </c>
      <c r="X76" s="346">
        <v>0</v>
      </c>
      <c r="Y76" s="346">
        <v>0</v>
      </c>
      <c r="Z76" s="346">
        <v>0</v>
      </c>
      <c r="AA76" s="346">
        <v>724.39</v>
      </c>
      <c r="AB76" s="346">
        <v>0</v>
      </c>
      <c r="AC76" s="346">
        <v>0</v>
      </c>
      <c r="AD76" s="346">
        <v>0</v>
      </c>
      <c r="AE76" s="346">
        <v>0</v>
      </c>
      <c r="AF76" s="346">
        <v>0</v>
      </c>
      <c r="AG76" s="346">
        <v>0</v>
      </c>
      <c r="AH76" s="346">
        <v>43.46</v>
      </c>
      <c r="AI76" s="346">
        <v>0</v>
      </c>
      <c r="AJ76" s="346">
        <v>66.23</v>
      </c>
      <c r="AK76" s="346">
        <v>0</v>
      </c>
      <c r="AL76" s="346">
        <v>0</v>
      </c>
      <c r="AM76" s="346">
        <v>47.39</v>
      </c>
      <c r="AN76" s="346">
        <v>0</v>
      </c>
      <c r="AO76" s="346">
        <v>0</v>
      </c>
      <c r="AP76" s="346">
        <v>114.2</v>
      </c>
      <c r="AQ76" s="346">
        <v>0</v>
      </c>
      <c r="AR76" s="346">
        <v>0</v>
      </c>
      <c r="AS76" s="346">
        <v>0</v>
      </c>
      <c r="AT76" s="346">
        <v>0</v>
      </c>
      <c r="AU76" s="346">
        <f t="shared" si="1"/>
        <v>1056.0999999999999</v>
      </c>
      <c r="AV76" s="346">
        <v>923.91</v>
      </c>
      <c r="AW76" s="346">
        <v>724.39</v>
      </c>
      <c r="AX76" s="347">
        <v>65</v>
      </c>
      <c r="AY76" s="347">
        <v>300</v>
      </c>
      <c r="AZ76" s="346">
        <v>374892.65</v>
      </c>
      <c r="BA76" s="346">
        <v>86400</v>
      </c>
      <c r="BB76" s="348">
        <v>79</v>
      </c>
      <c r="BC76" s="348">
        <v>37.349398726851902</v>
      </c>
      <c r="BD76" s="348">
        <v>10.7</v>
      </c>
      <c r="BE76" s="348"/>
      <c r="BF76" s="344" t="s">
        <v>571</v>
      </c>
      <c r="BG76" s="341"/>
      <c r="BH76" s="344" t="s">
        <v>695</v>
      </c>
      <c r="BI76" s="344" t="s">
        <v>696</v>
      </c>
      <c r="BJ76" s="344" t="s">
        <v>697</v>
      </c>
      <c r="BK76" s="344" t="s">
        <v>621</v>
      </c>
      <c r="BL76" s="342" t="s">
        <v>35</v>
      </c>
      <c r="BM76" s="348">
        <v>322843.93776634999</v>
      </c>
      <c r="BN76" s="342" t="s">
        <v>498</v>
      </c>
      <c r="BO76" s="348"/>
      <c r="BP76" s="349">
        <v>38076</v>
      </c>
      <c r="BQ76" s="349">
        <v>47201</v>
      </c>
      <c r="BR76" s="348">
        <v>230.36</v>
      </c>
      <c r="BS76" s="348">
        <v>68.77</v>
      </c>
      <c r="BT76" s="348">
        <v>46</v>
      </c>
    </row>
    <row r="77" spans="1:72" s="329" customFormat="1" ht="18.2" customHeight="1" x14ac:dyDescent="0.15">
      <c r="A77" s="332">
        <v>75</v>
      </c>
      <c r="B77" s="333" t="s">
        <v>806</v>
      </c>
      <c r="C77" s="333" t="s">
        <v>570</v>
      </c>
      <c r="D77" s="334">
        <v>45231</v>
      </c>
      <c r="E77" s="335" t="s">
        <v>371</v>
      </c>
      <c r="F77" s="336">
        <v>197</v>
      </c>
      <c r="G77" s="336">
        <v>196</v>
      </c>
      <c r="H77" s="337">
        <v>33667.71</v>
      </c>
      <c r="I77" s="337">
        <v>37200.94</v>
      </c>
      <c r="J77" s="337">
        <v>0</v>
      </c>
      <c r="K77" s="337">
        <v>70868.649999999994</v>
      </c>
      <c r="L77" s="337">
        <v>385.04</v>
      </c>
      <c r="M77" s="337">
        <v>0</v>
      </c>
      <c r="N77" s="337">
        <v>0</v>
      </c>
      <c r="O77" s="337">
        <v>0</v>
      </c>
      <c r="P77" s="337">
        <v>0</v>
      </c>
      <c r="Q77" s="337">
        <v>0</v>
      </c>
      <c r="R77" s="337">
        <v>0</v>
      </c>
      <c r="S77" s="337">
        <v>70868.649999999994</v>
      </c>
      <c r="T77" s="337">
        <v>93615.2</v>
      </c>
      <c r="U77" s="337">
        <v>279.42</v>
      </c>
      <c r="V77" s="337">
        <v>0</v>
      </c>
      <c r="W77" s="337">
        <v>0</v>
      </c>
      <c r="X77" s="337">
        <v>0</v>
      </c>
      <c r="Y77" s="337">
        <v>0</v>
      </c>
      <c r="Z77" s="337">
        <v>0</v>
      </c>
      <c r="AA77" s="337">
        <v>93894.62</v>
      </c>
      <c r="AB77" s="337">
        <v>0</v>
      </c>
      <c r="AC77" s="337">
        <v>0</v>
      </c>
      <c r="AD77" s="337">
        <v>0</v>
      </c>
      <c r="AE77" s="337">
        <v>0</v>
      </c>
      <c r="AF77" s="337">
        <v>0</v>
      </c>
      <c r="AG77" s="337">
        <v>0</v>
      </c>
      <c r="AH77" s="337">
        <v>0</v>
      </c>
      <c r="AI77" s="337">
        <v>0</v>
      </c>
      <c r="AJ77" s="337">
        <v>0</v>
      </c>
      <c r="AK77" s="337">
        <v>0</v>
      </c>
      <c r="AL77" s="337">
        <v>0</v>
      </c>
      <c r="AM77" s="337">
        <v>0</v>
      </c>
      <c r="AN77" s="337">
        <v>0</v>
      </c>
      <c r="AO77" s="337">
        <v>0</v>
      </c>
      <c r="AP77" s="337">
        <v>0</v>
      </c>
      <c r="AQ77" s="337">
        <v>0</v>
      </c>
      <c r="AR77" s="337">
        <v>0</v>
      </c>
      <c r="AS77" s="337">
        <v>0</v>
      </c>
      <c r="AT77" s="337">
        <v>0</v>
      </c>
      <c r="AU77" s="337">
        <f t="shared" si="1"/>
        <v>0</v>
      </c>
      <c r="AV77" s="337">
        <v>37585.980000000003</v>
      </c>
      <c r="AW77" s="337">
        <v>93894.62</v>
      </c>
      <c r="AX77" s="338">
        <v>67</v>
      </c>
      <c r="AY77" s="338">
        <v>300</v>
      </c>
      <c r="AZ77" s="337">
        <v>278293.15000000002</v>
      </c>
      <c r="BA77" s="337">
        <v>73350</v>
      </c>
      <c r="BB77" s="339">
        <v>90</v>
      </c>
      <c r="BC77" s="339">
        <v>86.955398773006095</v>
      </c>
      <c r="BD77" s="339">
        <v>9.9600000000000009</v>
      </c>
      <c r="BE77" s="339"/>
      <c r="BF77" s="335" t="s">
        <v>571</v>
      </c>
      <c r="BG77" s="332"/>
      <c r="BH77" s="335" t="s">
        <v>352</v>
      </c>
      <c r="BI77" s="335" t="s">
        <v>617</v>
      </c>
      <c r="BJ77" s="335" t="s">
        <v>699</v>
      </c>
      <c r="BK77" s="335" t="s">
        <v>572</v>
      </c>
      <c r="BL77" s="333" t="s">
        <v>35</v>
      </c>
      <c r="BM77" s="339">
        <v>560114.13131345005</v>
      </c>
      <c r="BN77" s="333" t="s">
        <v>498</v>
      </c>
      <c r="BO77" s="339"/>
      <c r="BP77" s="340">
        <v>38100</v>
      </c>
      <c r="BQ77" s="340">
        <v>47225</v>
      </c>
      <c r="BR77" s="339">
        <v>37528.550000000003</v>
      </c>
      <c r="BS77" s="339">
        <v>34.11</v>
      </c>
      <c r="BT77" s="339">
        <v>45.97</v>
      </c>
    </row>
    <row r="78" spans="1:72" s="329" customFormat="1" ht="18.2" customHeight="1" x14ac:dyDescent="0.15">
      <c r="A78" s="341">
        <v>76</v>
      </c>
      <c r="B78" s="342" t="s">
        <v>806</v>
      </c>
      <c r="C78" s="342" t="s">
        <v>570</v>
      </c>
      <c r="D78" s="343">
        <v>45231</v>
      </c>
      <c r="E78" s="344" t="s">
        <v>372</v>
      </c>
      <c r="F78" s="345">
        <v>154</v>
      </c>
      <c r="G78" s="345">
        <v>153</v>
      </c>
      <c r="H78" s="346">
        <v>76212.98</v>
      </c>
      <c r="I78" s="346">
        <v>69864.45</v>
      </c>
      <c r="J78" s="346">
        <v>0</v>
      </c>
      <c r="K78" s="346">
        <v>146077.43</v>
      </c>
      <c r="L78" s="346">
        <v>836.19</v>
      </c>
      <c r="M78" s="346">
        <v>0</v>
      </c>
      <c r="N78" s="346">
        <v>0</v>
      </c>
      <c r="O78" s="346">
        <v>0</v>
      </c>
      <c r="P78" s="346">
        <v>0</v>
      </c>
      <c r="Q78" s="346">
        <v>0</v>
      </c>
      <c r="R78" s="346">
        <v>0</v>
      </c>
      <c r="S78" s="346">
        <v>146077.43</v>
      </c>
      <c r="T78" s="346">
        <v>162732.19</v>
      </c>
      <c r="U78" s="346">
        <v>679.5</v>
      </c>
      <c r="V78" s="346">
        <v>0</v>
      </c>
      <c r="W78" s="346">
        <v>0</v>
      </c>
      <c r="X78" s="346">
        <v>0</v>
      </c>
      <c r="Y78" s="346">
        <v>0</v>
      </c>
      <c r="Z78" s="346">
        <v>0</v>
      </c>
      <c r="AA78" s="346">
        <v>163411.69</v>
      </c>
      <c r="AB78" s="346">
        <v>0</v>
      </c>
      <c r="AC78" s="346">
        <v>0</v>
      </c>
      <c r="AD78" s="346">
        <v>0</v>
      </c>
      <c r="AE78" s="346">
        <v>0</v>
      </c>
      <c r="AF78" s="346">
        <v>0</v>
      </c>
      <c r="AG78" s="346">
        <v>0</v>
      </c>
      <c r="AH78" s="346">
        <v>0</v>
      </c>
      <c r="AI78" s="346">
        <v>0</v>
      </c>
      <c r="AJ78" s="346">
        <v>0</v>
      </c>
      <c r="AK78" s="346">
        <v>0</v>
      </c>
      <c r="AL78" s="346">
        <v>0</v>
      </c>
      <c r="AM78" s="346">
        <v>0</v>
      </c>
      <c r="AN78" s="346">
        <v>0</v>
      </c>
      <c r="AO78" s="346">
        <v>0</v>
      </c>
      <c r="AP78" s="346">
        <v>0</v>
      </c>
      <c r="AQ78" s="346">
        <v>0</v>
      </c>
      <c r="AR78" s="346">
        <v>0</v>
      </c>
      <c r="AS78" s="346">
        <v>0</v>
      </c>
      <c r="AT78" s="346">
        <v>0</v>
      </c>
      <c r="AU78" s="346">
        <f t="shared" si="1"/>
        <v>0</v>
      </c>
      <c r="AV78" s="346">
        <v>70700.639999999999</v>
      </c>
      <c r="AW78" s="346">
        <v>163411.69</v>
      </c>
      <c r="AX78" s="347">
        <v>67</v>
      </c>
      <c r="AY78" s="347">
        <v>300</v>
      </c>
      <c r="AZ78" s="346">
        <v>600000</v>
      </c>
      <c r="BA78" s="346">
        <v>158131.24</v>
      </c>
      <c r="BB78" s="348">
        <v>90</v>
      </c>
      <c r="BC78" s="348">
        <v>83.139604166766802</v>
      </c>
      <c r="BD78" s="348">
        <v>10.7</v>
      </c>
      <c r="BE78" s="348"/>
      <c r="BF78" s="344" t="s">
        <v>571</v>
      </c>
      <c r="BG78" s="341"/>
      <c r="BH78" s="344" t="s">
        <v>700</v>
      </c>
      <c r="BI78" s="344" t="s">
        <v>701</v>
      </c>
      <c r="BJ78" s="344" t="s">
        <v>702</v>
      </c>
      <c r="BK78" s="344" t="s">
        <v>572</v>
      </c>
      <c r="BL78" s="342" t="s">
        <v>35</v>
      </c>
      <c r="BM78" s="348">
        <v>1154530.7101087901</v>
      </c>
      <c r="BN78" s="342" t="s">
        <v>498</v>
      </c>
      <c r="BO78" s="348"/>
      <c r="BP78" s="349">
        <v>38117</v>
      </c>
      <c r="BQ78" s="349">
        <v>47242</v>
      </c>
      <c r="BR78" s="348">
        <v>47607.37</v>
      </c>
      <c r="BS78" s="348">
        <v>35.5</v>
      </c>
      <c r="BT78" s="348">
        <v>45.93</v>
      </c>
    </row>
    <row r="79" spans="1:72" s="329" customFormat="1" ht="18.2" customHeight="1" x14ac:dyDescent="0.15">
      <c r="A79" s="332">
        <v>77</v>
      </c>
      <c r="B79" s="333" t="s">
        <v>806</v>
      </c>
      <c r="C79" s="333" t="s">
        <v>570</v>
      </c>
      <c r="D79" s="334">
        <v>45231</v>
      </c>
      <c r="E79" s="335" t="s">
        <v>703</v>
      </c>
      <c r="F79" s="336">
        <v>0</v>
      </c>
      <c r="G79" s="336">
        <v>0</v>
      </c>
      <c r="H79" s="337">
        <v>35044.120000000003</v>
      </c>
      <c r="I79" s="337">
        <v>385.95</v>
      </c>
      <c r="J79" s="337">
        <v>0</v>
      </c>
      <c r="K79" s="337">
        <v>35430.07</v>
      </c>
      <c r="L79" s="337">
        <v>775.12</v>
      </c>
      <c r="M79" s="337">
        <v>0</v>
      </c>
      <c r="N79" s="337">
        <v>0</v>
      </c>
      <c r="O79" s="337">
        <v>385.95</v>
      </c>
      <c r="P79" s="337">
        <v>775.12</v>
      </c>
      <c r="Q79" s="337">
        <v>1.84</v>
      </c>
      <c r="R79" s="337">
        <v>0</v>
      </c>
      <c r="S79" s="337">
        <v>34267.160000000003</v>
      </c>
      <c r="T79" s="337">
        <v>294.07</v>
      </c>
      <c r="U79" s="337">
        <v>584.91999999999996</v>
      </c>
      <c r="V79" s="337">
        <v>0</v>
      </c>
      <c r="W79" s="337">
        <v>294.07</v>
      </c>
      <c r="X79" s="337">
        <v>584.91999999999996</v>
      </c>
      <c r="Y79" s="337">
        <v>0</v>
      </c>
      <c r="Z79" s="337">
        <v>0</v>
      </c>
      <c r="AA79" s="337">
        <v>0</v>
      </c>
      <c r="AB79" s="337">
        <v>45.63</v>
      </c>
      <c r="AC79" s="337">
        <v>0</v>
      </c>
      <c r="AD79" s="337">
        <v>0</v>
      </c>
      <c r="AE79" s="337">
        <v>0</v>
      </c>
      <c r="AF79" s="337">
        <v>0</v>
      </c>
      <c r="AG79" s="337">
        <v>0</v>
      </c>
      <c r="AH79" s="337">
        <v>36.28</v>
      </c>
      <c r="AI79" s="337">
        <v>97.55</v>
      </c>
      <c r="AJ79" s="337">
        <v>45.63</v>
      </c>
      <c r="AK79" s="337">
        <v>0</v>
      </c>
      <c r="AL79" s="337">
        <v>0</v>
      </c>
      <c r="AM79" s="337">
        <v>0</v>
      </c>
      <c r="AN79" s="337">
        <v>0</v>
      </c>
      <c r="AO79" s="337">
        <v>36.28</v>
      </c>
      <c r="AP79" s="337">
        <v>97.55</v>
      </c>
      <c r="AQ79" s="337">
        <v>8.157</v>
      </c>
      <c r="AR79" s="337">
        <v>0</v>
      </c>
      <c r="AS79" s="337">
        <v>0</v>
      </c>
      <c r="AT79" s="337">
        <v>0</v>
      </c>
      <c r="AU79" s="337">
        <f t="shared" si="1"/>
        <v>2408.9770000000003</v>
      </c>
      <c r="AV79" s="337">
        <v>0</v>
      </c>
      <c r="AW79" s="337">
        <v>0</v>
      </c>
      <c r="AX79" s="338">
        <v>68</v>
      </c>
      <c r="AY79" s="338">
        <v>300</v>
      </c>
      <c r="AZ79" s="337">
        <v>295000</v>
      </c>
      <c r="BA79" s="337">
        <v>75066.64</v>
      </c>
      <c r="BB79" s="339">
        <v>87</v>
      </c>
      <c r="BC79" s="339">
        <v>39.714617838230097</v>
      </c>
      <c r="BD79" s="339">
        <v>9.9600000000000009</v>
      </c>
      <c r="BE79" s="339"/>
      <c r="BF79" s="335" t="s">
        <v>571</v>
      </c>
      <c r="BG79" s="332"/>
      <c r="BH79" s="335" t="s">
        <v>618</v>
      </c>
      <c r="BI79" s="335" t="s">
        <v>704</v>
      </c>
      <c r="BJ79" s="335" t="s">
        <v>705</v>
      </c>
      <c r="BK79" s="335" t="s">
        <v>82</v>
      </c>
      <c r="BL79" s="333" t="s">
        <v>35</v>
      </c>
      <c r="BM79" s="339">
        <v>270832.31521948002</v>
      </c>
      <c r="BN79" s="333" t="s">
        <v>498</v>
      </c>
      <c r="BO79" s="339"/>
      <c r="BP79" s="340">
        <v>38156</v>
      </c>
      <c r="BQ79" s="340">
        <v>47281</v>
      </c>
      <c r="BR79" s="339">
        <v>179.46</v>
      </c>
      <c r="BS79" s="339">
        <v>45.63</v>
      </c>
      <c r="BT79" s="339">
        <v>0</v>
      </c>
    </row>
    <row r="80" spans="1:72" s="329" customFormat="1" ht="18.2" customHeight="1" x14ac:dyDescent="0.15">
      <c r="A80" s="341">
        <v>78</v>
      </c>
      <c r="B80" s="342" t="s">
        <v>806</v>
      </c>
      <c r="C80" s="342" t="s">
        <v>570</v>
      </c>
      <c r="D80" s="343">
        <v>45231</v>
      </c>
      <c r="E80" s="344" t="s">
        <v>373</v>
      </c>
      <c r="F80" s="345">
        <v>146</v>
      </c>
      <c r="G80" s="345">
        <v>145</v>
      </c>
      <c r="H80" s="346">
        <v>36536.51</v>
      </c>
      <c r="I80" s="346">
        <v>33938.5</v>
      </c>
      <c r="J80" s="346">
        <v>0</v>
      </c>
      <c r="K80" s="346">
        <v>70475.009999999995</v>
      </c>
      <c r="L80" s="346">
        <v>402</v>
      </c>
      <c r="M80" s="346">
        <v>0</v>
      </c>
      <c r="N80" s="346">
        <v>0</v>
      </c>
      <c r="O80" s="346">
        <v>0</v>
      </c>
      <c r="P80" s="346">
        <v>0</v>
      </c>
      <c r="Q80" s="346">
        <v>0</v>
      </c>
      <c r="R80" s="346">
        <v>0</v>
      </c>
      <c r="S80" s="346">
        <v>70475.009999999995</v>
      </c>
      <c r="T80" s="346">
        <v>69021.89</v>
      </c>
      <c r="U80" s="346">
        <v>303.23</v>
      </c>
      <c r="V80" s="346">
        <v>0</v>
      </c>
      <c r="W80" s="346">
        <v>0</v>
      </c>
      <c r="X80" s="346">
        <v>0</v>
      </c>
      <c r="Y80" s="346">
        <v>0</v>
      </c>
      <c r="Z80" s="346">
        <v>0</v>
      </c>
      <c r="AA80" s="346">
        <v>69325.119999999995</v>
      </c>
      <c r="AB80" s="346">
        <v>0</v>
      </c>
      <c r="AC80" s="346">
        <v>0</v>
      </c>
      <c r="AD80" s="346">
        <v>0</v>
      </c>
      <c r="AE80" s="346">
        <v>0</v>
      </c>
      <c r="AF80" s="346">
        <v>0</v>
      </c>
      <c r="AG80" s="346">
        <v>0</v>
      </c>
      <c r="AH80" s="346">
        <v>0</v>
      </c>
      <c r="AI80" s="346">
        <v>0</v>
      </c>
      <c r="AJ80" s="346">
        <v>0</v>
      </c>
      <c r="AK80" s="346">
        <v>0</v>
      </c>
      <c r="AL80" s="346">
        <v>0</v>
      </c>
      <c r="AM80" s="346">
        <v>0</v>
      </c>
      <c r="AN80" s="346">
        <v>0</v>
      </c>
      <c r="AO80" s="346">
        <v>0</v>
      </c>
      <c r="AP80" s="346">
        <v>0</v>
      </c>
      <c r="AQ80" s="346">
        <v>0</v>
      </c>
      <c r="AR80" s="346">
        <v>0</v>
      </c>
      <c r="AS80" s="346">
        <v>0</v>
      </c>
      <c r="AT80" s="346">
        <v>0</v>
      </c>
      <c r="AU80" s="346">
        <f t="shared" si="1"/>
        <v>0</v>
      </c>
      <c r="AV80" s="346">
        <v>34340.5</v>
      </c>
      <c r="AW80" s="346">
        <v>69325.119999999995</v>
      </c>
      <c r="AX80" s="347">
        <v>68</v>
      </c>
      <c r="AY80" s="347">
        <v>300</v>
      </c>
      <c r="AZ80" s="346">
        <v>295011.88</v>
      </c>
      <c r="BA80" s="346">
        <v>77850</v>
      </c>
      <c r="BB80" s="348">
        <v>90</v>
      </c>
      <c r="BC80" s="348">
        <v>81.474000000000004</v>
      </c>
      <c r="BD80" s="348">
        <v>9.9600000000000009</v>
      </c>
      <c r="BE80" s="348"/>
      <c r="BF80" s="344" t="s">
        <v>571</v>
      </c>
      <c r="BG80" s="341"/>
      <c r="BH80" s="344" t="s">
        <v>599</v>
      </c>
      <c r="BI80" s="344" t="s">
        <v>629</v>
      </c>
      <c r="BJ80" s="344" t="s">
        <v>706</v>
      </c>
      <c r="BK80" s="344" t="s">
        <v>572</v>
      </c>
      <c r="BL80" s="342" t="s">
        <v>35</v>
      </c>
      <c r="BM80" s="348">
        <v>557002.97671053</v>
      </c>
      <c r="BN80" s="342" t="s">
        <v>498</v>
      </c>
      <c r="BO80" s="348"/>
      <c r="BP80" s="349">
        <v>38162</v>
      </c>
      <c r="BQ80" s="349">
        <v>47287</v>
      </c>
      <c r="BR80" s="348">
        <v>28156.81</v>
      </c>
      <c r="BS80" s="348">
        <v>36.200000000000003</v>
      </c>
      <c r="BT80" s="348">
        <v>46.02</v>
      </c>
    </row>
    <row r="81" spans="1:72" s="329" customFormat="1" ht="18.2" customHeight="1" x14ac:dyDescent="0.15">
      <c r="A81" s="332">
        <v>79</v>
      </c>
      <c r="B81" s="333" t="s">
        <v>806</v>
      </c>
      <c r="C81" s="333" t="s">
        <v>570</v>
      </c>
      <c r="D81" s="334">
        <v>45231</v>
      </c>
      <c r="E81" s="335" t="s">
        <v>374</v>
      </c>
      <c r="F81" s="336">
        <v>28</v>
      </c>
      <c r="G81" s="336">
        <v>27</v>
      </c>
      <c r="H81" s="337">
        <v>93628.31</v>
      </c>
      <c r="I81" s="337">
        <v>19522.349999999999</v>
      </c>
      <c r="J81" s="337">
        <v>0</v>
      </c>
      <c r="K81" s="337">
        <v>113150.66</v>
      </c>
      <c r="L81" s="337">
        <v>810.43</v>
      </c>
      <c r="M81" s="337">
        <v>0</v>
      </c>
      <c r="N81" s="337">
        <v>0</v>
      </c>
      <c r="O81" s="337">
        <v>0</v>
      </c>
      <c r="P81" s="337">
        <v>0</v>
      </c>
      <c r="Q81" s="337">
        <v>0</v>
      </c>
      <c r="R81" s="337">
        <v>0</v>
      </c>
      <c r="S81" s="337">
        <v>113150.66</v>
      </c>
      <c r="T81" s="337">
        <v>23849.18</v>
      </c>
      <c r="U81" s="337">
        <v>794.22</v>
      </c>
      <c r="V81" s="337">
        <v>0</v>
      </c>
      <c r="W81" s="337">
        <v>0</v>
      </c>
      <c r="X81" s="337">
        <v>0</v>
      </c>
      <c r="Y81" s="337">
        <v>0</v>
      </c>
      <c r="Z81" s="337">
        <v>0</v>
      </c>
      <c r="AA81" s="337">
        <v>24643.4</v>
      </c>
      <c r="AB81" s="337">
        <v>0</v>
      </c>
      <c r="AC81" s="337">
        <v>0</v>
      </c>
      <c r="AD81" s="337">
        <v>0</v>
      </c>
      <c r="AE81" s="337">
        <v>0</v>
      </c>
      <c r="AF81" s="337">
        <v>0</v>
      </c>
      <c r="AG81" s="337">
        <v>0</v>
      </c>
      <c r="AH81" s="337">
        <v>0</v>
      </c>
      <c r="AI81" s="337">
        <v>0</v>
      </c>
      <c r="AJ81" s="337">
        <v>0</v>
      </c>
      <c r="AK81" s="337">
        <v>0</v>
      </c>
      <c r="AL81" s="337">
        <v>0</v>
      </c>
      <c r="AM81" s="337">
        <v>0</v>
      </c>
      <c r="AN81" s="337">
        <v>0</v>
      </c>
      <c r="AO81" s="337">
        <v>0</v>
      </c>
      <c r="AP81" s="337">
        <v>0</v>
      </c>
      <c r="AQ81" s="337">
        <v>0</v>
      </c>
      <c r="AR81" s="337">
        <v>0</v>
      </c>
      <c r="AS81" s="337">
        <v>0</v>
      </c>
      <c r="AT81" s="337">
        <v>0</v>
      </c>
      <c r="AU81" s="337">
        <f t="shared" si="1"/>
        <v>0</v>
      </c>
      <c r="AV81" s="337">
        <v>20332.78</v>
      </c>
      <c r="AW81" s="337">
        <v>24643.4</v>
      </c>
      <c r="AX81" s="338">
        <v>81</v>
      </c>
      <c r="AY81" s="338">
        <v>300</v>
      </c>
      <c r="AZ81" s="337">
        <v>709100</v>
      </c>
      <c r="BA81" s="337">
        <v>174150</v>
      </c>
      <c r="BB81" s="339">
        <v>88</v>
      </c>
      <c r="BC81" s="339">
        <v>57.176331208728101</v>
      </c>
      <c r="BD81" s="339">
        <v>10.18</v>
      </c>
      <c r="BE81" s="339"/>
      <c r="BF81" s="335" t="s">
        <v>571</v>
      </c>
      <c r="BG81" s="332"/>
      <c r="BH81" s="335" t="s">
        <v>574</v>
      </c>
      <c r="BI81" s="335" t="s">
        <v>614</v>
      </c>
      <c r="BJ81" s="335" t="s">
        <v>709</v>
      </c>
      <c r="BK81" s="335" t="s">
        <v>572</v>
      </c>
      <c r="BL81" s="333" t="s">
        <v>35</v>
      </c>
      <c r="BM81" s="339">
        <v>894292.23829498002</v>
      </c>
      <c r="BN81" s="333" t="s">
        <v>498</v>
      </c>
      <c r="BO81" s="339"/>
      <c r="BP81" s="340">
        <v>38554</v>
      </c>
      <c r="BQ81" s="340">
        <v>47679</v>
      </c>
      <c r="BR81" s="339">
        <v>10931.14</v>
      </c>
      <c r="BS81" s="339">
        <v>37.33</v>
      </c>
      <c r="BT81" s="339">
        <v>45.44</v>
      </c>
    </row>
    <row r="82" spans="1:72" s="329" customFormat="1" ht="18.2" customHeight="1" x14ac:dyDescent="0.15">
      <c r="A82" s="341">
        <v>80</v>
      </c>
      <c r="B82" s="342" t="s">
        <v>806</v>
      </c>
      <c r="C82" s="342" t="s">
        <v>570</v>
      </c>
      <c r="D82" s="343">
        <v>45231</v>
      </c>
      <c r="E82" s="344" t="s">
        <v>327</v>
      </c>
      <c r="F82" s="345">
        <v>197</v>
      </c>
      <c r="G82" s="345">
        <v>196</v>
      </c>
      <c r="H82" s="346">
        <v>49960.97</v>
      </c>
      <c r="I82" s="346">
        <v>39616.33</v>
      </c>
      <c r="J82" s="346">
        <v>0</v>
      </c>
      <c r="K82" s="346">
        <v>89577.3</v>
      </c>
      <c r="L82" s="346">
        <v>424.95</v>
      </c>
      <c r="M82" s="346">
        <v>0</v>
      </c>
      <c r="N82" s="346">
        <v>0</v>
      </c>
      <c r="O82" s="346">
        <v>0</v>
      </c>
      <c r="P82" s="346">
        <v>0</v>
      </c>
      <c r="Q82" s="346">
        <v>0</v>
      </c>
      <c r="R82" s="346">
        <v>0</v>
      </c>
      <c r="S82" s="346">
        <v>89577.3</v>
      </c>
      <c r="T82" s="346">
        <v>130946.61</v>
      </c>
      <c r="U82" s="346">
        <v>440.87</v>
      </c>
      <c r="V82" s="346">
        <v>0</v>
      </c>
      <c r="W82" s="346">
        <v>0</v>
      </c>
      <c r="X82" s="346">
        <v>0</v>
      </c>
      <c r="Y82" s="346">
        <v>0</v>
      </c>
      <c r="Z82" s="346">
        <v>0</v>
      </c>
      <c r="AA82" s="346">
        <v>131387.48000000001</v>
      </c>
      <c r="AB82" s="346">
        <v>0</v>
      </c>
      <c r="AC82" s="346">
        <v>0</v>
      </c>
      <c r="AD82" s="346">
        <v>0</v>
      </c>
      <c r="AE82" s="346">
        <v>0</v>
      </c>
      <c r="AF82" s="346">
        <v>0</v>
      </c>
      <c r="AG82" s="346">
        <v>0</v>
      </c>
      <c r="AH82" s="346">
        <v>0</v>
      </c>
      <c r="AI82" s="346">
        <v>0</v>
      </c>
      <c r="AJ82" s="346">
        <v>0</v>
      </c>
      <c r="AK82" s="346">
        <v>0</v>
      </c>
      <c r="AL82" s="346">
        <v>0</v>
      </c>
      <c r="AM82" s="346">
        <v>0</v>
      </c>
      <c r="AN82" s="346">
        <v>0</v>
      </c>
      <c r="AO82" s="346">
        <v>0</v>
      </c>
      <c r="AP82" s="346">
        <v>0</v>
      </c>
      <c r="AQ82" s="346">
        <v>0</v>
      </c>
      <c r="AR82" s="346">
        <v>0</v>
      </c>
      <c r="AS82" s="346">
        <v>0</v>
      </c>
      <c r="AT82" s="346">
        <v>0</v>
      </c>
      <c r="AU82" s="346">
        <f t="shared" si="1"/>
        <v>0</v>
      </c>
      <c r="AV82" s="346">
        <v>40041.279999999999</v>
      </c>
      <c r="AW82" s="346">
        <v>131387.48000000001</v>
      </c>
      <c r="AX82" s="347">
        <v>81</v>
      </c>
      <c r="AY82" s="347">
        <v>300</v>
      </c>
      <c r="AZ82" s="346">
        <v>361123.8</v>
      </c>
      <c r="BA82" s="346">
        <v>91080</v>
      </c>
      <c r="BB82" s="348">
        <v>90</v>
      </c>
      <c r="BC82" s="348">
        <v>88.5151185770751</v>
      </c>
      <c r="BD82" s="348">
        <v>10.59</v>
      </c>
      <c r="BE82" s="348"/>
      <c r="BF82" s="344" t="s">
        <v>571</v>
      </c>
      <c r="BG82" s="341"/>
      <c r="BH82" s="344" t="s">
        <v>574</v>
      </c>
      <c r="BI82" s="344" t="s">
        <v>707</v>
      </c>
      <c r="BJ82" s="344" t="s">
        <v>708</v>
      </c>
      <c r="BK82" s="344" t="s">
        <v>572</v>
      </c>
      <c r="BL82" s="342" t="s">
        <v>35</v>
      </c>
      <c r="BM82" s="348">
        <v>707978.93814690004</v>
      </c>
      <c r="BN82" s="342" t="s">
        <v>498</v>
      </c>
      <c r="BO82" s="348"/>
      <c r="BP82" s="349">
        <v>38561</v>
      </c>
      <c r="BQ82" s="349">
        <v>47686</v>
      </c>
      <c r="BR82" s="348">
        <v>39249.35</v>
      </c>
      <c r="BS82" s="348">
        <v>18.95</v>
      </c>
      <c r="BT82" s="348">
        <v>45.34</v>
      </c>
    </row>
    <row r="83" spans="1:72" s="329" customFormat="1" ht="18.2" customHeight="1" x14ac:dyDescent="0.15">
      <c r="A83" s="332">
        <v>81</v>
      </c>
      <c r="B83" s="333" t="s">
        <v>806</v>
      </c>
      <c r="C83" s="333" t="s">
        <v>570</v>
      </c>
      <c r="D83" s="334">
        <v>45231</v>
      </c>
      <c r="E83" s="335" t="s">
        <v>711</v>
      </c>
      <c r="F83" s="336">
        <v>1</v>
      </c>
      <c r="G83" s="336">
        <v>0</v>
      </c>
      <c r="H83" s="337">
        <v>14582.74</v>
      </c>
      <c r="I83" s="337">
        <v>633.30999999999995</v>
      </c>
      <c r="J83" s="337">
        <v>0</v>
      </c>
      <c r="K83" s="337">
        <v>15216.05</v>
      </c>
      <c r="L83" s="337">
        <v>1272.21</v>
      </c>
      <c r="M83" s="337">
        <v>0</v>
      </c>
      <c r="N83" s="337">
        <v>0</v>
      </c>
      <c r="O83" s="337">
        <v>633.30999999999995</v>
      </c>
      <c r="P83" s="337">
        <v>0</v>
      </c>
      <c r="Q83" s="337">
        <v>0</v>
      </c>
      <c r="R83" s="337">
        <v>0</v>
      </c>
      <c r="S83" s="337">
        <v>14582.74</v>
      </c>
      <c r="T83" s="337">
        <v>134.28</v>
      </c>
      <c r="U83" s="337">
        <v>262.97000000000003</v>
      </c>
      <c r="V83" s="337">
        <v>0</v>
      </c>
      <c r="W83" s="337">
        <v>134.28</v>
      </c>
      <c r="X83" s="337">
        <v>0</v>
      </c>
      <c r="Y83" s="337">
        <v>0</v>
      </c>
      <c r="Z83" s="337">
        <v>0</v>
      </c>
      <c r="AA83" s="337">
        <v>262.97000000000003</v>
      </c>
      <c r="AB83" s="337">
        <v>0</v>
      </c>
      <c r="AC83" s="337">
        <v>0</v>
      </c>
      <c r="AD83" s="337">
        <v>0</v>
      </c>
      <c r="AE83" s="337">
        <v>0</v>
      </c>
      <c r="AF83" s="337">
        <v>0</v>
      </c>
      <c r="AG83" s="337">
        <v>0</v>
      </c>
      <c r="AH83" s="337">
        <v>0</v>
      </c>
      <c r="AI83" s="337">
        <v>0.03</v>
      </c>
      <c r="AJ83" s="337">
        <v>16.02</v>
      </c>
      <c r="AK83" s="337">
        <v>0</v>
      </c>
      <c r="AL83" s="337">
        <v>0</v>
      </c>
      <c r="AM83" s="337">
        <v>0</v>
      </c>
      <c r="AN83" s="337">
        <v>0</v>
      </c>
      <c r="AO83" s="337">
        <v>34.090000000000003</v>
      </c>
      <c r="AP83" s="337">
        <v>99.02</v>
      </c>
      <c r="AQ83" s="337">
        <v>3.0000000000000001E-3</v>
      </c>
      <c r="AR83" s="337">
        <v>0</v>
      </c>
      <c r="AS83" s="337">
        <v>0</v>
      </c>
      <c r="AT83" s="337">
        <v>0</v>
      </c>
      <c r="AU83" s="337">
        <f t="shared" si="1"/>
        <v>916.75299999999993</v>
      </c>
      <c r="AV83" s="337">
        <v>1272.21</v>
      </c>
      <c r="AW83" s="337">
        <v>262.97000000000003</v>
      </c>
      <c r="AX83" s="338">
        <v>21</v>
      </c>
      <c r="AY83" s="338">
        <v>240</v>
      </c>
      <c r="AZ83" s="337">
        <v>309999.99</v>
      </c>
      <c r="BA83" s="337">
        <v>76420.44</v>
      </c>
      <c r="BB83" s="339">
        <v>90</v>
      </c>
      <c r="BC83" s="339">
        <v>17.174025692602701</v>
      </c>
      <c r="BD83" s="339">
        <v>10.59</v>
      </c>
      <c r="BE83" s="339"/>
      <c r="BF83" s="335" t="s">
        <v>571</v>
      </c>
      <c r="BG83" s="332"/>
      <c r="BH83" s="335" t="s">
        <v>599</v>
      </c>
      <c r="BI83" s="335" t="s">
        <v>631</v>
      </c>
      <c r="BJ83" s="335" t="s">
        <v>600</v>
      </c>
      <c r="BK83" s="335" t="s">
        <v>621</v>
      </c>
      <c r="BL83" s="333" t="s">
        <v>35</v>
      </c>
      <c r="BM83" s="339">
        <v>115255.45847522</v>
      </c>
      <c r="BN83" s="333" t="s">
        <v>498</v>
      </c>
      <c r="BO83" s="339"/>
      <c r="BP83" s="340">
        <v>38561</v>
      </c>
      <c r="BQ83" s="340">
        <v>45861</v>
      </c>
      <c r="BR83" s="339">
        <v>298.31</v>
      </c>
      <c r="BS83" s="339">
        <v>16.02</v>
      </c>
      <c r="BT83" s="339">
        <v>0</v>
      </c>
    </row>
    <row r="84" spans="1:72" s="329" customFormat="1" ht="18.2" customHeight="1" x14ac:dyDescent="0.15">
      <c r="A84" s="341">
        <v>82</v>
      </c>
      <c r="B84" s="342" t="s">
        <v>806</v>
      </c>
      <c r="C84" s="342" t="s">
        <v>570</v>
      </c>
      <c r="D84" s="343">
        <v>45231</v>
      </c>
      <c r="E84" s="344" t="s">
        <v>375</v>
      </c>
      <c r="F84" s="345">
        <v>174</v>
      </c>
      <c r="G84" s="345">
        <v>173</v>
      </c>
      <c r="H84" s="346">
        <v>39319.49</v>
      </c>
      <c r="I84" s="346">
        <v>29168.82</v>
      </c>
      <c r="J84" s="346">
        <v>0</v>
      </c>
      <c r="K84" s="346">
        <v>68488.31</v>
      </c>
      <c r="L84" s="346">
        <v>328.73</v>
      </c>
      <c r="M84" s="346">
        <v>0</v>
      </c>
      <c r="N84" s="346">
        <v>0</v>
      </c>
      <c r="O84" s="346">
        <v>0</v>
      </c>
      <c r="P84" s="346">
        <v>0</v>
      </c>
      <c r="Q84" s="346">
        <v>0</v>
      </c>
      <c r="R84" s="346">
        <v>0</v>
      </c>
      <c r="S84" s="346">
        <v>68488.31</v>
      </c>
      <c r="T84" s="346">
        <v>88197.98</v>
      </c>
      <c r="U84" s="346">
        <v>346.97</v>
      </c>
      <c r="V84" s="346">
        <v>0</v>
      </c>
      <c r="W84" s="346">
        <v>0</v>
      </c>
      <c r="X84" s="346">
        <v>0</v>
      </c>
      <c r="Y84" s="346">
        <v>0</v>
      </c>
      <c r="Z84" s="346">
        <v>0</v>
      </c>
      <c r="AA84" s="346">
        <v>88544.95</v>
      </c>
      <c r="AB84" s="346">
        <v>0</v>
      </c>
      <c r="AC84" s="346">
        <v>0</v>
      </c>
      <c r="AD84" s="346">
        <v>0</v>
      </c>
      <c r="AE84" s="346">
        <v>0</v>
      </c>
      <c r="AF84" s="346">
        <v>0</v>
      </c>
      <c r="AG84" s="346">
        <v>0</v>
      </c>
      <c r="AH84" s="346">
        <v>0</v>
      </c>
      <c r="AI84" s="346">
        <v>0</v>
      </c>
      <c r="AJ84" s="346">
        <v>0</v>
      </c>
      <c r="AK84" s="346">
        <v>0</v>
      </c>
      <c r="AL84" s="346">
        <v>0</v>
      </c>
      <c r="AM84" s="346">
        <v>0</v>
      </c>
      <c r="AN84" s="346">
        <v>0</v>
      </c>
      <c r="AO84" s="346">
        <v>0</v>
      </c>
      <c r="AP84" s="346">
        <v>0</v>
      </c>
      <c r="AQ84" s="346">
        <v>0</v>
      </c>
      <c r="AR84" s="346">
        <v>0</v>
      </c>
      <c r="AS84" s="346">
        <v>0</v>
      </c>
      <c r="AT84" s="346">
        <v>0</v>
      </c>
      <c r="AU84" s="346">
        <f t="shared" si="1"/>
        <v>0</v>
      </c>
      <c r="AV84" s="346">
        <v>29497.55</v>
      </c>
      <c r="AW84" s="346">
        <v>88544.95</v>
      </c>
      <c r="AX84" s="347">
        <v>82</v>
      </c>
      <c r="AY84" s="347">
        <v>300</v>
      </c>
      <c r="AZ84" s="346">
        <v>302745.27</v>
      </c>
      <c r="BA84" s="346">
        <v>71080.38</v>
      </c>
      <c r="BB84" s="348">
        <v>84</v>
      </c>
      <c r="BC84" s="348">
        <v>80.936793528678393</v>
      </c>
      <c r="BD84" s="348">
        <v>10.59</v>
      </c>
      <c r="BE84" s="348"/>
      <c r="BF84" s="344" t="s">
        <v>712</v>
      </c>
      <c r="BG84" s="341"/>
      <c r="BH84" s="344" t="s">
        <v>574</v>
      </c>
      <c r="BI84" s="344" t="s">
        <v>707</v>
      </c>
      <c r="BJ84" s="344" t="s">
        <v>708</v>
      </c>
      <c r="BK84" s="344" t="s">
        <v>572</v>
      </c>
      <c r="BL84" s="342" t="s">
        <v>35</v>
      </c>
      <c r="BM84" s="348">
        <v>541300.98796543002</v>
      </c>
      <c r="BN84" s="342" t="s">
        <v>498</v>
      </c>
      <c r="BO84" s="348"/>
      <c r="BP84" s="349">
        <v>38582</v>
      </c>
      <c r="BQ84" s="349">
        <v>47707</v>
      </c>
      <c r="BR84" s="348">
        <v>29722.6</v>
      </c>
      <c r="BS84" s="348">
        <v>14.79</v>
      </c>
      <c r="BT84" s="348">
        <v>45.24</v>
      </c>
    </row>
    <row r="85" spans="1:72" s="329" customFormat="1" ht="18.2" customHeight="1" x14ac:dyDescent="0.15">
      <c r="A85" s="332">
        <v>83</v>
      </c>
      <c r="B85" s="333" t="s">
        <v>806</v>
      </c>
      <c r="C85" s="333" t="s">
        <v>570</v>
      </c>
      <c r="D85" s="334">
        <v>45231</v>
      </c>
      <c r="E85" s="335" t="s">
        <v>376</v>
      </c>
      <c r="F85" s="336">
        <v>93</v>
      </c>
      <c r="G85" s="336">
        <v>92</v>
      </c>
      <c r="H85" s="337">
        <v>42719.57</v>
      </c>
      <c r="I85" s="337">
        <v>22589.57</v>
      </c>
      <c r="J85" s="337">
        <v>0</v>
      </c>
      <c r="K85" s="337">
        <v>65309.14</v>
      </c>
      <c r="L85" s="337">
        <v>357.17</v>
      </c>
      <c r="M85" s="337">
        <v>0</v>
      </c>
      <c r="N85" s="337">
        <v>0</v>
      </c>
      <c r="O85" s="337">
        <v>0</v>
      </c>
      <c r="P85" s="337">
        <v>0</v>
      </c>
      <c r="Q85" s="337">
        <v>0</v>
      </c>
      <c r="R85" s="337">
        <v>0</v>
      </c>
      <c r="S85" s="337">
        <v>65309.14</v>
      </c>
      <c r="T85" s="337">
        <v>45353.52</v>
      </c>
      <c r="U85" s="337">
        <v>376.97</v>
      </c>
      <c r="V85" s="337">
        <v>0</v>
      </c>
      <c r="W85" s="337">
        <v>0</v>
      </c>
      <c r="X85" s="337">
        <v>0</v>
      </c>
      <c r="Y85" s="337">
        <v>0</v>
      </c>
      <c r="Z85" s="337">
        <v>0</v>
      </c>
      <c r="AA85" s="337">
        <v>45730.49</v>
      </c>
      <c r="AB85" s="337">
        <v>0</v>
      </c>
      <c r="AC85" s="337">
        <v>0</v>
      </c>
      <c r="AD85" s="337">
        <v>0</v>
      </c>
      <c r="AE85" s="337">
        <v>0</v>
      </c>
      <c r="AF85" s="337">
        <v>0</v>
      </c>
      <c r="AG85" s="337">
        <v>0</v>
      </c>
      <c r="AH85" s="337">
        <v>0</v>
      </c>
      <c r="AI85" s="337">
        <v>0</v>
      </c>
      <c r="AJ85" s="337">
        <v>0</v>
      </c>
      <c r="AK85" s="337">
        <v>0</v>
      </c>
      <c r="AL85" s="337">
        <v>0</v>
      </c>
      <c r="AM85" s="337">
        <v>0</v>
      </c>
      <c r="AN85" s="337">
        <v>0</v>
      </c>
      <c r="AO85" s="337">
        <v>0</v>
      </c>
      <c r="AP85" s="337">
        <v>0</v>
      </c>
      <c r="AQ85" s="337">
        <v>0</v>
      </c>
      <c r="AR85" s="337">
        <v>0</v>
      </c>
      <c r="AS85" s="337">
        <v>0</v>
      </c>
      <c r="AT85" s="337">
        <v>0</v>
      </c>
      <c r="AU85" s="337">
        <f t="shared" si="1"/>
        <v>0</v>
      </c>
      <c r="AV85" s="337">
        <v>22946.74</v>
      </c>
      <c r="AW85" s="337">
        <v>45730.49</v>
      </c>
      <c r="AX85" s="338">
        <v>82</v>
      </c>
      <c r="AY85" s="338">
        <v>300</v>
      </c>
      <c r="AZ85" s="337">
        <v>309999.99</v>
      </c>
      <c r="BA85" s="337">
        <v>77227.850000000006</v>
      </c>
      <c r="BB85" s="339">
        <v>89</v>
      </c>
      <c r="BC85" s="339">
        <v>75.2644733732714</v>
      </c>
      <c r="BD85" s="339">
        <v>10.59</v>
      </c>
      <c r="BE85" s="339"/>
      <c r="BF85" s="335" t="s">
        <v>571</v>
      </c>
      <c r="BG85" s="332"/>
      <c r="BH85" s="335" t="s">
        <v>599</v>
      </c>
      <c r="BI85" s="335" t="s">
        <v>631</v>
      </c>
      <c r="BJ85" s="335" t="s">
        <v>600</v>
      </c>
      <c r="BK85" s="335" t="s">
        <v>572</v>
      </c>
      <c r="BL85" s="333" t="s">
        <v>35</v>
      </c>
      <c r="BM85" s="339">
        <v>516174.24937441997</v>
      </c>
      <c r="BN85" s="333" t="s">
        <v>498</v>
      </c>
      <c r="BO85" s="339"/>
      <c r="BP85" s="340">
        <v>38582</v>
      </c>
      <c r="BQ85" s="340">
        <v>47707</v>
      </c>
      <c r="BR85" s="339">
        <v>13939.39</v>
      </c>
      <c r="BS85" s="339">
        <v>16.07</v>
      </c>
      <c r="BT85" s="339">
        <v>45.23</v>
      </c>
    </row>
    <row r="86" spans="1:72" s="329" customFormat="1" ht="18.2" customHeight="1" x14ac:dyDescent="0.15">
      <c r="A86" s="341">
        <v>84</v>
      </c>
      <c r="B86" s="342" t="s">
        <v>806</v>
      </c>
      <c r="C86" s="342" t="s">
        <v>570</v>
      </c>
      <c r="D86" s="343">
        <v>45231</v>
      </c>
      <c r="E86" s="344" t="s">
        <v>377</v>
      </c>
      <c r="F86" s="345">
        <v>122</v>
      </c>
      <c r="G86" s="345">
        <v>121</v>
      </c>
      <c r="H86" s="346">
        <v>40859.870000000003</v>
      </c>
      <c r="I86" s="346">
        <v>25455.75</v>
      </c>
      <c r="J86" s="346">
        <v>0</v>
      </c>
      <c r="K86" s="346">
        <v>66315.62</v>
      </c>
      <c r="L86" s="346">
        <v>341.67</v>
      </c>
      <c r="M86" s="346">
        <v>0</v>
      </c>
      <c r="N86" s="346">
        <v>0</v>
      </c>
      <c r="O86" s="346">
        <v>0</v>
      </c>
      <c r="P86" s="346">
        <v>0</v>
      </c>
      <c r="Q86" s="346">
        <v>0</v>
      </c>
      <c r="R86" s="346">
        <v>0</v>
      </c>
      <c r="S86" s="346">
        <v>66315.62</v>
      </c>
      <c r="T86" s="346">
        <v>60213.43</v>
      </c>
      <c r="U86" s="346">
        <v>360.56</v>
      </c>
      <c r="V86" s="346">
        <v>0</v>
      </c>
      <c r="W86" s="346">
        <v>0</v>
      </c>
      <c r="X86" s="346">
        <v>0</v>
      </c>
      <c r="Y86" s="346">
        <v>0</v>
      </c>
      <c r="Z86" s="346">
        <v>0</v>
      </c>
      <c r="AA86" s="346">
        <v>60573.99</v>
      </c>
      <c r="AB86" s="346">
        <v>0</v>
      </c>
      <c r="AC86" s="346">
        <v>0</v>
      </c>
      <c r="AD86" s="346">
        <v>0</v>
      </c>
      <c r="AE86" s="346">
        <v>0</v>
      </c>
      <c r="AF86" s="346">
        <v>0</v>
      </c>
      <c r="AG86" s="346">
        <v>0</v>
      </c>
      <c r="AH86" s="346">
        <v>0</v>
      </c>
      <c r="AI86" s="346">
        <v>0</v>
      </c>
      <c r="AJ86" s="346">
        <v>0</v>
      </c>
      <c r="AK86" s="346">
        <v>0</v>
      </c>
      <c r="AL86" s="346">
        <v>0</v>
      </c>
      <c r="AM86" s="346">
        <v>0</v>
      </c>
      <c r="AN86" s="346">
        <v>0</v>
      </c>
      <c r="AO86" s="346">
        <v>0</v>
      </c>
      <c r="AP86" s="346">
        <v>0</v>
      </c>
      <c r="AQ86" s="346">
        <v>0</v>
      </c>
      <c r="AR86" s="346">
        <v>0</v>
      </c>
      <c r="AS86" s="346">
        <v>0</v>
      </c>
      <c r="AT86" s="346">
        <v>0</v>
      </c>
      <c r="AU86" s="346">
        <f t="shared" si="1"/>
        <v>0</v>
      </c>
      <c r="AV86" s="346">
        <v>25797.42</v>
      </c>
      <c r="AW86" s="346">
        <v>60573.99</v>
      </c>
      <c r="AX86" s="347">
        <v>82</v>
      </c>
      <c r="AY86" s="347">
        <v>300</v>
      </c>
      <c r="AZ86" s="346">
        <v>293667</v>
      </c>
      <c r="BA86" s="346">
        <v>73870.679999999993</v>
      </c>
      <c r="BB86" s="348">
        <v>90</v>
      </c>
      <c r="BC86" s="348">
        <v>80.795327726778794</v>
      </c>
      <c r="BD86" s="348">
        <v>10.59</v>
      </c>
      <c r="BE86" s="348"/>
      <c r="BF86" s="344" t="s">
        <v>571</v>
      </c>
      <c r="BG86" s="341"/>
      <c r="BH86" s="344" t="s">
        <v>574</v>
      </c>
      <c r="BI86" s="344" t="s">
        <v>575</v>
      </c>
      <c r="BJ86" s="344" t="s">
        <v>634</v>
      </c>
      <c r="BK86" s="344" t="s">
        <v>572</v>
      </c>
      <c r="BL86" s="342" t="s">
        <v>35</v>
      </c>
      <c r="BM86" s="348">
        <v>524129.01739786001</v>
      </c>
      <c r="BN86" s="342" t="s">
        <v>498</v>
      </c>
      <c r="BO86" s="348"/>
      <c r="BP86" s="349">
        <v>38583</v>
      </c>
      <c r="BQ86" s="349">
        <v>47708</v>
      </c>
      <c r="BR86" s="348">
        <v>19236.02</v>
      </c>
      <c r="BS86" s="348">
        <v>15.37</v>
      </c>
      <c r="BT86" s="348">
        <v>45.23</v>
      </c>
    </row>
    <row r="87" spans="1:72" s="329" customFormat="1" ht="18.2" customHeight="1" x14ac:dyDescent="0.15">
      <c r="A87" s="332">
        <v>85</v>
      </c>
      <c r="B87" s="333" t="s">
        <v>806</v>
      </c>
      <c r="C87" s="333" t="s">
        <v>570</v>
      </c>
      <c r="D87" s="334">
        <v>45231</v>
      </c>
      <c r="E87" s="335" t="s">
        <v>378</v>
      </c>
      <c r="F87" s="336">
        <v>116</v>
      </c>
      <c r="G87" s="336">
        <v>115</v>
      </c>
      <c r="H87" s="337">
        <v>49285.760000000002</v>
      </c>
      <c r="I87" s="337">
        <v>29836.77</v>
      </c>
      <c r="J87" s="337">
        <v>0</v>
      </c>
      <c r="K87" s="337">
        <v>79122.53</v>
      </c>
      <c r="L87" s="337">
        <v>412.08</v>
      </c>
      <c r="M87" s="337">
        <v>0</v>
      </c>
      <c r="N87" s="337">
        <v>0</v>
      </c>
      <c r="O87" s="337">
        <v>0</v>
      </c>
      <c r="P87" s="337">
        <v>0</v>
      </c>
      <c r="Q87" s="337">
        <v>0</v>
      </c>
      <c r="R87" s="337">
        <v>0</v>
      </c>
      <c r="S87" s="337">
        <v>79122.53</v>
      </c>
      <c r="T87" s="337">
        <v>68411.759999999995</v>
      </c>
      <c r="U87" s="337">
        <v>434.92</v>
      </c>
      <c r="V87" s="337">
        <v>0</v>
      </c>
      <c r="W87" s="337">
        <v>0</v>
      </c>
      <c r="X87" s="337">
        <v>0</v>
      </c>
      <c r="Y87" s="337">
        <v>0</v>
      </c>
      <c r="Z87" s="337">
        <v>0</v>
      </c>
      <c r="AA87" s="337">
        <v>68846.679999999993</v>
      </c>
      <c r="AB87" s="337">
        <v>0</v>
      </c>
      <c r="AC87" s="337">
        <v>0</v>
      </c>
      <c r="AD87" s="337">
        <v>0</v>
      </c>
      <c r="AE87" s="337">
        <v>0</v>
      </c>
      <c r="AF87" s="337">
        <v>0</v>
      </c>
      <c r="AG87" s="337">
        <v>0</v>
      </c>
      <c r="AH87" s="337">
        <v>0</v>
      </c>
      <c r="AI87" s="337">
        <v>0</v>
      </c>
      <c r="AJ87" s="337">
        <v>0</v>
      </c>
      <c r="AK87" s="337">
        <v>0</v>
      </c>
      <c r="AL87" s="337">
        <v>0</v>
      </c>
      <c r="AM87" s="337">
        <v>0</v>
      </c>
      <c r="AN87" s="337">
        <v>0</v>
      </c>
      <c r="AO87" s="337">
        <v>0</v>
      </c>
      <c r="AP87" s="337">
        <v>0</v>
      </c>
      <c r="AQ87" s="337">
        <v>0</v>
      </c>
      <c r="AR87" s="337">
        <v>0</v>
      </c>
      <c r="AS87" s="337">
        <v>0</v>
      </c>
      <c r="AT87" s="337">
        <v>0</v>
      </c>
      <c r="AU87" s="337">
        <f t="shared" si="1"/>
        <v>0</v>
      </c>
      <c r="AV87" s="337">
        <v>30248.85</v>
      </c>
      <c r="AW87" s="337">
        <v>68846.679999999993</v>
      </c>
      <c r="AX87" s="338">
        <v>82</v>
      </c>
      <c r="AY87" s="338">
        <v>300</v>
      </c>
      <c r="AZ87" s="337">
        <v>354209.52</v>
      </c>
      <c r="BA87" s="337">
        <v>89100</v>
      </c>
      <c r="BB87" s="339">
        <v>90</v>
      </c>
      <c r="BC87" s="339">
        <v>79.921747474747505</v>
      </c>
      <c r="BD87" s="339">
        <v>10.59</v>
      </c>
      <c r="BE87" s="339"/>
      <c r="BF87" s="335" t="s">
        <v>571</v>
      </c>
      <c r="BG87" s="332"/>
      <c r="BH87" s="335" t="s">
        <v>599</v>
      </c>
      <c r="BI87" s="335" t="s">
        <v>713</v>
      </c>
      <c r="BJ87" s="335" t="s">
        <v>714</v>
      </c>
      <c r="BK87" s="335" t="s">
        <v>572</v>
      </c>
      <c r="BL87" s="333" t="s">
        <v>35</v>
      </c>
      <c r="BM87" s="339">
        <v>625349.10934909002</v>
      </c>
      <c r="BN87" s="333" t="s">
        <v>498</v>
      </c>
      <c r="BO87" s="339"/>
      <c r="BP87" s="340">
        <v>38583</v>
      </c>
      <c r="BQ87" s="340">
        <v>47708</v>
      </c>
      <c r="BR87" s="339">
        <v>25505.22</v>
      </c>
      <c r="BS87" s="339">
        <v>18.54</v>
      </c>
      <c r="BT87" s="339">
        <v>45.23</v>
      </c>
    </row>
    <row r="88" spans="1:72" s="329" customFormat="1" ht="18.2" customHeight="1" x14ac:dyDescent="0.15">
      <c r="A88" s="341">
        <v>86</v>
      </c>
      <c r="B88" s="342" t="s">
        <v>806</v>
      </c>
      <c r="C88" s="342" t="s">
        <v>570</v>
      </c>
      <c r="D88" s="343">
        <v>45231</v>
      </c>
      <c r="E88" s="344" t="s">
        <v>717</v>
      </c>
      <c r="F88" s="345">
        <v>0</v>
      </c>
      <c r="G88" s="345">
        <v>0</v>
      </c>
      <c r="H88" s="346">
        <v>28696.83</v>
      </c>
      <c r="I88" s="346">
        <v>0</v>
      </c>
      <c r="J88" s="346">
        <v>0</v>
      </c>
      <c r="K88" s="346">
        <v>28696.83</v>
      </c>
      <c r="L88" s="346">
        <v>1136.6099999999999</v>
      </c>
      <c r="M88" s="346">
        <v>0</v>
      </c>
      <c r="N88" s="346">
        <v>0</v>
      </c>
      <c r="O88" s="346">
        <v>0</v>
      </c>
      <c r="P88" s="346">
        <v>1136.6099999999999</v>
      </c>
      <c r="Q88" s="346">
        <v>0</v>
      </c>
      <c r="R88" s="346">
        <v>0</v>
      </c>
      <c r="S88" s="346">
        <v>27560.22</v>
      </c>
      <c r="T88" s="346">
        <v>0</v>
      </c>
      <c r="U88" s="346">
        <v>243.44</v>
      </c>
      <c r="V88" s="346">
        <v>0</v>
      </c>
      <c r="W88" s="346">
        <v>0</v>
      </c>
      <c r="X88" s="346">
        <v>243.44</v>
      </c>
      <c r="Y88" s="346">
        <v>0</v>
      </c>
      <c r="Z88" s="346">
        <v>0</v>
      </c>
      <c r="AA88" s="346">
        <v>0</v>
      </c>
      <c r="AB88" s="346">
        <v>30.49</v>
      </c>
      <c r="AC88" s="346">
        <v>0</v>
      </c>
      <c r="AD88" s="346">
        <v>0</v>
      </c>
      <c r="AE88" s="346">
        <v>0</v>
      </c>
      <c r="AF88" s="346">
        <v>0</v>
      </c>
      <c r="AG88" s="346">
        <v>0</v>
      </c>
      <c r="AH88" s="346">
        <v>61.36</v>
      </c>
      <c r="AI88" s="346">
        <v>182.31</v>
      </c>
      <c r="AJ88" s="346">
        <v>0</v>
      </c>
      <c r="AK88" s="346">
        <v>0</v>
      </c>
      <c r="AL88" s="346">
        <v>0</v>
      </c>
      <c r="AM88" s="346">
        <v>0</v>
      </c>
      <c r="AN88" s="346">
        <v>0</v>
      </c>
      <c r="AO88" s="346">
        <v>0</v>
      </c>
      <c r="AP88" s="346">
        <v>0</v>
      </c>
      <c r="AQ88" s="346">
        <v>0</v>
      </c>
      <c r="AR88" s="346">
        <v>0</v>
      </c>
      <c r="AS88" s="346">
        <v>9.1097999999999998E-2</v>
      </c>
      <c r="AT88" s="346">
        <v>0</v>
      </c>
      <c r="AU88" s="346">
        <f t="shared" si="1"/>
        <v>1654.1189019999997</v>
      </c>
      <c r="AV88" s="346">
        <v>0</v>
      </c>
      <c r="AW88" s="346">
        <v>0</v>
      </c>
      <c r="AX88" s="347">
        <v>23</v>
      </c>
      <c r="AY88" s="347">
        <v>240</v>
      </c>
      <c r="AZ88" s="346">
        <v>562000</v>
      </c>
      <c r="BA88" s="346">
        <v>141257.37</v>
      </c>
      <c r="BB88" s="348">
        <v>90</v>
      </c>
      <c r="BC88" s="348">
        <v>17.559577953348601</v>
      </c>
      <c r="BD88" s="348">
        <v>10.18</v>
      </c>
      <c r="BE88" s="348"/>
      <c r="BF88" s="344" t="s">
        <v>712</v>
      </c>
      <c r="BG88" s="341"/>
      <c r="BH88" s="344" t="s">
        <v>635</v>
      </c>
      <c r="BI88" s="344" t="s">
        <v>636</v>
      </c>
      <c r="BJ88" s="344" t="s">
        <v>718</v>
      </c>
      <c r="BK88" s="344" t="s">
        <v>82</v>
      </c>
      <c r="BL88" s="342" t="s">
        <v>35</v>
      </c>
      <c r="BM88" s="348">
        <v>217823.65946165999</v>
      </c>
      <c r="BN88" s="342" t="s">
        <v>498</v>
      </c>
      <c r="BO88" s="348"/>
      <c r="BP88" s="349">
        <v>38601</v>
      </c>
      <c r="BQ88" s="349">
        <v>45901</v>
      </c>
      <c r="BR88" s="348">
        <v>0</v>
      </c>
      <c r="BS88" s="348">
        <v>30.49</v>
      </c>
      <c r="BT88" s="348">
        <v>0</v>
      </c>
    </row>
    <row r="89" spans="1:72" s="329" customFormat="1" ht="18.2" customHeight="1" x14ac:dyDescent="0.15">
      <c r="A89" s="332">
        <v>87</v>
      </c>
      <c r="B89" s="333" t="s">
        <v>806</v>
      </c>
      <c r="C89" s="333" t="s">
        <v>570</v>
      </c>
      <c r="D89" s="334">
        <v>45231</v>
      </c>
      <c r="E89" s="335" t="s">
        <v>720</v>
      </c>
      <c r="F89" s="336">
        <v>0</v>
      </c>
      <c r="G89" s="336">
        <v>0</v>
      </c>
      <c r="H89" s="337">
        <v>20024.82</v>
      </c>
      <c r="I89" s="337">
        <v>0</v>
      </c>
      <c r="J89" s="337">
        <v>0</v>
      </c>
      <c r="K89" s="337">
        <v>20024.82</v>
      </c>
      <c r="L89" s="337">
        <v>807.88</v>
      </c>
      <c r="M89" s="337">
        <v>0</v>
      </c>
      <c r="N89" s="337">
        <v>0</v>
      </c>
      <c r="O89" s="337">
        <v>0</v>
      </c>
      <c r="P89" s="337">
        <v>807.88</v>
      </c>
      <c r="Q89" s="337">
        <v>0</v>
      </c>
      <c r="R89" s="337">
        <v>0</v>
      </c>
      <c r="S89" s="337">
        <v>19216.939999999999</v>
      </c>
      <c r="T89" s="337">
        <v>0</v>
      </c>
      <c r="U89" s="337">
        <v>169.88</v>
      </c>
      <c r="V89" s="337">
        <v>0</v>
      </c>
      <c r="W89" s="337">
        <v>0</v>
      </c>
      <c r="X89" s="337">
        <v>169.88</v>
      </c>
      <c r="Y89" s="337">
        <v>0</v>
      </c>
      <c r="Z89" s="337">
        <v>0</v>
      </c>
      <c r="AA89" s="337">
        <v>0</v>
      </c>
      <c r="AB89" s="337">
        <v>21.6</v>
      </c>
      <c r="AC89" s="337">
        <v>0</v>
      </c>
      <c r="AD89" s="337">
        <v>0</v>
      </c>
      <c r="AE89" s="337">
        <v>0</v>
      </c>
      <c r="AF89" s="337">
        <v>0</v>
      </c>
      <c r="AG89" s="337">
        <v>0</v>
      </c>
      <c r="AH89" s="337">
        <v>43.47</v>
      </c>
      <c r="AI89" s="337">
        <v>129.03</v>
      </c>
      <c r="AJ89" s="337">
        <v>0</v>
      </c>
      <c r="AK89" s="337">
        <v>0</v>
      </c>
      <c r="AL89" s="337">
        <v>0</v>
      </c>
      <c r="AM89" s="337">
        <v>0</v>
      </c>
      <c r="AN89" s="337">
        <v>0</v>
      </c>
      <c r="AO89" s="337">
        <v>0</v>
      </c>
      <c r="AP89" s="337">
        <v>0</v>
      </c>
      <c r="AQ89" s="337">
        <v>2.5000000000000001E-2</v>
      </c>
      <c r="AR89" s="337">
        <v>0</v>
      </c>
      <c r="AS89" s="337">
        <v>0</v>
      </c>
      <c r="AT89" s="337">
        <v>0</v>
      </c>
      <c r="AU89" s="337">
        <f t="shared" si="1"/>
        <v>1171.885</v>
      </c>
      <c r="AV89" s="337">
        <v>0</v>
      </c>
      <c r="AW89" s="337">
        <v>0</v>
      </c>
      <c r="AX89" s="338">
        <v>23</v>
      </c>
      <c r="AY89" s="338">
        <v>240</v>
      </c>
      <c r="AZ89" s="337">
        <v>398334.85</v>
      </c>
      <c r="BA89" s="337">
        <v>100080</v>
      </c>
      <c r="BB89" s="339">
        <v>89.99</v>
      </c>
      <c r="BC89" s="339">
        <v>17.279500705435701</v>
      </c>
      <c r="BD89" s="339">
        <v>10.18</v>
      </c>
      <c r="BE89" s="339"/>
      <c r="BF89" s="335" t="s">
        <v>571</v>
      </c>
      <c r="BG89" s="332"/>
      <c r="BH89" s="335" t="s">
        <v>574</v>
      </c>
      <c r="BI89" s="335" t="s">
        <v>577</v>
      </c>
      <c r="BJ89" s="335" t="s">
        <v>721</v>
      </c>
      <c r="BK89" s="335" t="s">
        <v>82</v>
      </c>
      <c r="BL89" s="333" t="s">
        <v>35</v>
      </c>
      <c r="BM89" s="339">
        <v>151882.10378782</v>
      </c>
      <c r="BN89" s="333" t="s">
        <v>498</v>
      </c>
      <c r="BO89" s="339"/>
      <c r="BP89" s="340">
        <v>38616</v>
      </c>
      <c r="BQ89" s="340">
        <v>45916</v>
      </c>
      <c r="BR89" s="339">
        <v>0</v>
      </c>
      <c r="BS89" s="339">
        <v>21.6</v>
      </c>
      <c r="BT89" s="339">
        <v>0</v>
      </c>
    </row>
    <row r="90" spans="1:72" s="329" customFormat="1" ht="18.2" customHeight="1" x14ac:dyDescent="0.15">
      <c r="A90" s="341">
        <v>88</v>
      </c>
      <c r="B90" s="342" t="s">
        <v>806</v>
      </c>
      <c r="C90" s="342" t="s">
        <v>570</v>
      </c>
      <c r="D90" s="343">
        <v>45231</v>
      </c>
      <c r="E90" s="344" t="s">
        <v>722</v>
      </c>
      <c r="F90" s="345">
        <v>4</v>
      </c>
      <c r="G90" s="345">
        <v>3</v>
      </c>
      <c r="H90" s="346">
        <v>39485.96</v>
      </c>
      <c r="I90" s="346">
        <v>1264.74</v>
      </c>
      <c r="J90" s="346">
        <v>0</v>
      </c>
      <c r="K90" s="346">
        <v>40750.699999999997</v>
      </c>
      <c r="L90" s="346">
        <v>324.58999999999997</v>
      </c>
      <c r="M90" s="346">
        <v>0</v>
      </c>
      <c r="N90" s="346">
        <v>0</v>
      </c>
      <c r="O90" s="346">
        <v>290.83</v>
      </c>
      <c r="P90" s="346">
        <v>0</v>
      </c>
      <c r="Q90" s="346">
        <v>0</v>
      </c>
      <c r="R90" s="346">
        <v>0</v>
      </c>
      <c r="S90" s="346">
        <v>40459.870000000003</v>
      </c>
      <c r="T90" s="346">
        <v>1424.64</v>
      </c>
      <c r="U90" s="346">
        <v>348.44</v>
      </c>
      <c r="V90" s="346">
        <v>0</v>
      </c>
      <c r="W90" s="346">
        <v>359.65</v>
      </c>
      <c r="X90" s="346">
        <v>0</v>
      </c>
      <c r="Y90" s="346">
        <v>0</v>
      </c>
      <c r="Z90" s="346">
        <v>0</v>
      </c>
      <c r="AA90" s="346">
        <v>1413.43</v>
      </c>
      <c r="AB90" s="346">
        <v>0</v>
      </c>
      <c r="AC90" s="346">
        <v>0</v>
      </c>
      <c r="AD90" s="346">
        <v>0</v>
      </c>
      <c r="AE90" s="346">
        <v>0</v>
      </c>
      <c r="AF90" s="346">
        <v>0</v>
      </c>
      <c r="AG90" s="346">
        <v>0</v>
      </c>
      <c r="AH90" s="346">
        <v>0</v>
      </c>
      <c r="AI90" s="346">
        <v>0</v>
      </c>
      <c r="AJ90" s="346">
        <v>14.73</v>
      </c>
      <c r="AK90" s="346">
        <v>0</v>
      </c>
      <c r="AL90" s="346">
        <v>0</v>
      </c>
      <c r="AM90" s="346">
        <v>0</v>
      </c>
      <c r="AN90" s="346">
        <v>0</v>
      </c>
      <c r="AO90" s="346">
        <v>34.39</v>
      </c>
      <c r="AP90" s="346">
        <v>75.16</v>
      </c>
      <c r="AQ90" s="346">
        <v>0</v>
      </c>
      <c r="AR90" s="346">
        <v>0</v>
      </c>
      <c r="AS90" s="346">
        <v>1.2650000000000001E-3</v>
      </c>
      <c r="AT90" s="346">
        <v>0</v>
      </c>
      <c r="AU90" s="346">
        <f t="shared" si="1"/>
        <v>774.758735</v>
      </c>
      <c r="AV90" s="346">
        <v>1298.5</v>
      </c>
      <c r="AW90" s="346">
        <v>1413.43</v>
      </c>
      <c r="AX90" s="347">
        <v>83</v>
      </c>
      <c r="AY90" s="347">
        <v>300</v>
      </c>
      <c r="AZ90" s="346">
        <v>301932.44</v>
      </c>
      <c r="BA90" s="346">
        <v>70799.100000000006</v>
      </c>
      <c r="BB90" s="348">
        <v>84</v>
      </c>
      <c r="BC90" s="348">
        <v>48.003845811599298</v>
      </c>
      <c r="BD90" s="348">
        <v>10.59</v>
      </c>
      <c r="BE90" s="348"/>
      <c r="BF90" s="344" t="s">
        <v>712</v>
      </c>
      <c r="BG90" s="341"/>
      <c r="BH90" s="344" t="s">
        <v>574</v>
      </c>
      <c r="BI90" s="344" t="s">
        <v>577</v>
      </c>
      <c r="BJ90" s="344" t="s">
        <v>721</v>
      </c>
      <c r="BK90" s="344" t="s">
        <v>621</v>
      </c>
      <c r="BL90" s="342" t="s">
        <v>35</v>
      </c>
      <c r="BM90" s="348">
        <v>319776.72691810998</v>
      </c>
      <c r="BN90" s="342" t="s">
        <v>498</v>
      </c>
      <c r="BO90" s="348"/>
      <c r="BP90" s="349">
        <v>38618</v>
      </c>
      <c r="BQ90" s="349">
        <v>47743</v>
      </c>
      <c r="BR90" s="348">
        <v>753.81</v>
      </c>
      <c r="BS90" s="348">
        <v>14.73</v>
      </c>
      <c r="BT90" s="348">
        <v>58.1</v>
      </c>
    </row>
    <row r="91" spans="1:72" s="329" customFormat="1" ht="18.2" customHeight="1" x14ac:dyDescent="0.15">
      <c r="A91" s="332">
        <v>89</v>
      </c>
      <c r="B91" s="333" t="s">
        <v>806</v>
      </c>
      <c r="C91" s="333" t="s">
        <v>570</v>
      </c>
      <c r="D91" s="334">
        <v>45231</v>
      </c>
      <c r="E91" s="335" t="s">
        <v>379</v>
      </c>
      <c r="F91" s="336">
        <v>147</v>
      </c>
      <c r="G91" s="336">
        <v>146</v>
      </c>
      <c r="H91" s="337">
        <v>16338.41</v>
      </c>
      <c r="I91" s="337">
        <v>51630.23</v>
      </c>
      <c r="J91" s="337">
        <v>0</v>
      </c>
      <c r="K91" s="337">
        <v>67968.639999999999</v>
      </c>
      <c r="L91" s="337">
        <v>640.99</v>
      </c>
      <c r="M91" s="337">
        <v>0</v>
      </c>
      <c r="N91" s="337">
        <v>0</v>
      </c>
      <c r="O91" s="337">
        <v>0</v>
      </c>
      <c r="P91" s="337">
        <v>0</v>
      </c>
      <c r="Q91" s="337">
        <v>0</v>
      </c>
      <c r="R91" s="337">
        <v>0</v>
      </c>
      <c r="S91" s="337">
        <v>67968.639999999999</v>
      </c>
      <c r="T91" s="337">
        <v>64525.23</v>
      </c>
      <c r="U91" s="337">
        <v>149.72</v>
      </c>
      <c r="V91" s="337">
        <v>0</v>
      </c>
      <c r="W91" s="337">
        <v>0</v>
      </c>
      <c r="X91" s="337">
        <v>0</v>
      </c>
      <c r="Y91" s="337">
        <v>0</v>
      </c>
      <c r="Z91" s="337">
        <v>0</v>
      </c>
      <c r="AA91" s="337">
        <v>64674.95</v>
      </c>
      <c r="AB91" s="337">
        <v>0</v>
      </c>
      <c r="AC91" s="337">
        <v>0</v>
      </c>
      <c r="AD91" s="337">
        <v>0</v>
      </c>
      <c r="AE91" s="337">
        <v>0</v>
      </c>
      <c r="AF91" s="337">
        <v>0</v>
      </c>
      <c r="AG91" s="337">
        <v>0</v>
      </c>
      <c r="AH91" s="337">
        <v>0</v>
      </c>
      <c r="AI91" s="337">
        <v>0</v>
      </c>
      <c r="AJ91" s="337">
        <v>0</v>
      </c>
      <c r="AK91" s="337">
        <v>0</v>
      </c>
      <c r="AL91" s="337">
        <v>0</v>
      </c>
      <c r="AM91" s="337">
        <v>0</v>
      </c>
      <c r="AN91" s="337">
        <v>0</v>
      </c>
      <c r="AO91" s="337">
        <v>0</v>
      </c>
      <c r="AP91" s="337">
        <v>0</v>
      </c>
      <c r="AQ91" s="337">
        <v>0</v>
      </c>
      <c r="AR91" s="337">
        <v>0</v>
      </c>
      <c r="AS91" s="337">
        <v>0</v>
      </c>
      <c r="AT91" s="337">
        <v>0</v>
      </c>
      <c r="AU91" s="337">
        <f t="shared" si="1"/>
        <v>0</v>
      </c>
      <c r="AV91" s="337">
        <v>52271.22</v>
      </c>
      <c r="AW91" s="337">
        <v>64674.95</v>
      </c>
      <c r="AX91" s="338">
        <v>23</v>
      </c>
      <c r="AY91" s="338">
        <v>240</v>
      </c>
      <c r="AZ91" s="337">
        <v>305000</v>
      </c>
      <c r="BA91" s="337">
        <v>76605.58</v>
      </c>
      <c r="BB91" s="339">
        <v>89.99</v>
      </c>
      <c r="BC91" s="339">
        <v>79.844025899941002</v>
      </c>
      <c r="BD91" s="339">
        <v>11</v>
      </c>
      <c r="BE91" s="339"/>
      <c r="BF91" s="335" t="s">
        <v>571</v>
      </c>
      <c r="BG91" s="332"/>
      <c r="BH91" s="335" t="s">
        <v>723</v>
      </c>
      <c r="BI91" s="335" t="s">
        <v>690</v>
      </c>
      <c r="BJ91" s="335" t="s">
        <v>724</v>
      </c>
      <c r="BK91" s="335" t="s">
        <v>572</v>
      </c>
      <c r="BL91" s="333" t="s">
        <v>35</v>
      </c>
      <c r="BM91" s="339">
        <v>537193.74857792002</v>
      </c>
      <c r="BN91" s="333" t="s">
        <v>498</v>
      </c>
      <c r="BO91" s="339"/>
      <c r="BP91" s="340">
        <v>38621</v>
      </c>
      <c r="BQ91" s="340">
        <v>45921</v>
      </c>
      <c r="BR91" s="339">
        <v>24887.16</v>
      </c>
      <c r="BS91" s="339">
        <v>15.35</v>
      </c>
      <c r="BT91" s="339">
        <v>45.08</v>
      </c>
    </row>
    <row r="92" spans="1:72" s="329" customFormat="1" ht="18.2" customHeight="1" x14ac:dyDescent="0.15">
      <c r="A92" s="341">
        <v>90</v>
      </c>
      <c r="B92" s="342" t="s">
        <v>806</v>
      </c>
      <c r="C92" s="342" t="s">
        <v>570</v>
      </c>
      <c r="D92" s="343">
        <v>45231</v>
      </c>
      <c r="E92" s="344" t="s">
        <v>308</v>
      </c>
      <c r="F92" s="345">
        <v>181</v>
      </c>
      <c r="G92" s="345">
        <v>180</v>
      </c>
      <c r="H92" s="346">
        <v>46216.32</v>
      </c>
      <c r="I92" s="346">
        <v>34267.660000000003</v>
      </c>
      <c r="J92" s="346">
        <v>0</v>
      </c>
      <c r="K92" s="346">
        <v>80483.98</v>
      </c>
      <c r="L92" s="346">
        <v>379.92</v>
      </c>
      <c r="M92" s="346">
        <v>0</v>
      </c>
      <c r="N92" s="346">
        <v>0</v>
      </c>
      <c r="O92" s="346">
        <v>0</v>
      </c>
      <c r="P92" s="346">
        <v>0</v>
      </c>
      <c r="Q92" s="346">
        <v>0</v>
      </c>
      <c r="R92" s="346">
        <v>0</v>
      </c>
      <c r="S92" s="346">
        <v>80483.98</v>
      </c>
      <c r="T92" s="346">
        <v>108311.88</v>
      </c>
      <c r="U92" s="346">
        <v>407.83</v>
      </c>
      <c r="V92" s="346">
        <v>0</v>
      </c>
      <c r="W92" s="346">
        <v>0</v>
      </c>
      <c r="X92" s="346">
        <v>0</v>
      </c>
      <c r="Y92" s="346">
        <v>0</v>
      </c>
      <c r="Z92" s="346">
        <v>0</v>
      </c>
      <c r="AA92" s="346">
        <v>108719.71</v>
      </c>
      <c r="AB92" s="346">
        <v>0</v>
      </c>
      <c r="AC92" s="346">
        <v>0</v>
      </c>
      <c r="AD92" s="346">
        <v>0</v>
      </c>
      <c r="AE92" s="346">
        <v>0</v>
      </c>
      <c r="AF92" s="346">
        <v>0</v>
      </c>
      <c r="AG92" s="346">
        <v>0</v>
      </c>
      <c r="AH92" s="346">
        <v>0</v>
      </c>
      <c r="AI92" s="346">
        <v>0</v>
      </c>
      <c r="AJ92" s="346">
        <v>0</v>
      </c>
      <c r="AK92" s="346">
        <v>0</v>
      </c>
      <c r="AL92" s="346">
        <v>0</v>
      </c>
      <c r="AM92" s="346">
        <v>0</v>
      </c>
      <c r="AN92" s="346">
        <v>0</v>
      </c>
      <c r="AO92" s="346">
        <v>0</v>
      </c>
      <c r="AP92" s="346">
        <v>0</v>
      </c>
      <c r="AQ92" s="346">
        <v>2188.8890000000001</v>
      </c>
      <c r="AR92" s="346">
        <v>0</v>
      </c>
      <c r="AS92" s="346">
        <v>0</v>
      </c>
      <c r="AT92" s="346">
        <v>0</v>
      </c>
      <c r="AU92" s="346">
        <f t="shared" si="1"/>
        <v>2188.8890000000001</v>
      </c>
      <c r="AV92" s="346">
        <v>34647.58</v>
      </c>
      <c r="AW92" s="346">
        <v>108719.71</v>
      </c>
      <c r="AX92" s="347">
        <v>83</v>
      </c>
      <c r="AY92" s="347">
        <v>300</v>
      </c>
      <c r="AZ92" s="346">
        <v>333153.44</v>
      </c>
      <c r="BA92" s="346">
        <v>82867</v>
      </c>
      <c r="BB92" s="348">
        <v>89.1</v>
      </c>
      <c r="BC92" s="348">
        <v>86.537736589957404</v>
      </c>
      <c r="BD92" s="348">
        <v>10.59</v>
      </c>
      <c r="BE92" s="348"/>
      <c r="BF92" s="344" t="s">
        <v>571</v>
      </c>
      <c r="BG92" s="341"/>
      <c r="BH92" s="344" t="s">
        <v>574</v>
      </c>
      <c r="BI92" s="344" t="s">
        <v>577</v>
      </c>
      <c r="BJ92" s="344" t="s">
        <v>721</v>
      </c>
      <c r="BK92" s="344" t="s">
        <v>572</v>
      </c>
      <c r="BL92" s="342" t="s">
        <v>35</v>
      </c>
      <c r="BM92" s="348">
        <v>636109.40158094</v>
      </c>
      <c r="BN92" s="342" t="s">
        <v>498</v>
      </c>
      <c r="BO92" s="348"/>
      <c r="BP92" s="349">
        <v>38618</v>
      </c>
      <c r="BQ92" s="349">
        <v>47743</v>
      </c>
      <c r="BR92" s="348">
        <v>34654.76</v>
      </c>
      <c r="BS92" s="348">
        <v>17.25</v>
      </c>
      <c r="BT92" s="348">
        <v>45.17</v>
      </c>
    </row>
    <row r="93" spans="1:72" s="329" customFormat="1" ht="18.2" customHeight="1" x14ac:dyDescent="0.15">
      <c r="A93" s="332">
        <v>91</v>
      </c>
      <c r="B93" s="333" t="s">
        <v>806</v>
      </c>
      <c r="C93" s="333" t="s">
        <v>570</v>
      </c>
      <c r="D93" s="334">
        <v>45231</v>
      </c>
      <c r="E93" s="335" t="s">
        <v>380</v>
      </c>
      <c r="F93" s="336">
        <v>123</v>
      </c>
      <c r="G93" s="336">
        <v>122</v>
      </c>
      <c r="H93" s="337">
        <v>55069.91</v>
      </c>
      <c r="I93" s="337">
        <v>48421.61</v>
      </c>
      <c r="J93" s="337">
        <v>0</v>
      </c>
      <c r="K93" s="337">
        <v>103491.52</v>
      </c>
      <c r="L93" s="337">
        <v>635.80999999999995</v>
      </c>
      <c r="M93" s="337">
        <v>0</v>
      </c>
      <c r="N93" s="337">
        <v>0</v>
      </c>
      <c r="O93" s="337">
        <v>0</v>
      </c>
      <c r="P93" s="337">
        <v>0</v>
      </c>
      <c r="Q93" s="337">
        <v>0</v>
      </c>
      <c r="R93" s="337">
        <v>0</v>
      </c>
      <c r="S93" s="337">
        <v>103491.52</v>
      </c>
      <c r="T93" s="337">
        <v>86667.83</v>
      </c>
      <c r="U93" s="337">
        <v>467.13</v>
      </c>
      <c r="V93" s="337">
        <v>0</v>
      </c>
      <c r="W93" s="337">
        <v>0</v>
      </c>
      <c r="X93" s="337">
        <v>0</v>
      </c>
      <c r="Y93" s="337">
        <v>0</v>
      </c>
      <c r="Z93" s="337">
        <v>0</v>
      </c>
      <c r="AA93" s="337">
        <v>87134.96</v>
      </c>
      <c r="AB93" s="337">
        <v>0</v>
      </c>
      <c r="AC93" s="337">
        <v>0</v>
      </c>
      <c r="AD93" s="337">
        <v>0</v>
      </c>
      <c r="AE93" s="337">
        <v>0</v>
      </c>
      <c r="AF93" s="337">
        <v>0</v>
      </c>
      <c r="AG93" s="337">
        <v>0</v>
      </c>
      <c r="AH93" s="337">
        <v>0</v>
      </c>
      <c r="AI93" s="337">
        <v>0</v>
      </c>
      <c r="AJ93" s="337">
        <v>0</v>
      </c>
      <c r="AK93" s="337">
        <v>0</v>
      </c>
      <c r="AL93" s="337">
        <v>0</v>
      </c>
      <c r="AM93" s="337">
        <v>0</v>
      </c>
      <c r="AN93" s="337">
        <v>0</v>
      </c>
      <c r="AO93" s="337">
        <v>0</v>
      </c>
      <c r="AP93" s="337">
        <v>0</v>
      </c>
      <c r="AQ93" s="337">
        <v>0</v>
      </c>
      <c r="AR93" s="337">
        <v>0</v>
      </c>
      <c r="AS93" s="337">
        <v>0</v>
      </c>
      <c r="AT93" s="337">
        <v>0</v>
      </c>
      <c r="AU93" s="337">
        <f t="shared" si="1"/>
        <v>0</v>
      </c>
      <c r="AV93" s="337">
        <v>49057.42</v>
      </c>
      <c r="AW93" s="337">
        <v>87134.96</v>
      </c>
      <c r="AX93" s="338">
        <v>66</v>
      </c>
      <c r="AY93" s="338">
        <v>300</v>
      </c>
      <c r="AZ93" s="337">
        <v>490016.07</v>
      </c>
      <c r="BA93" s="337">
        <v>119700</v>
      </c>
      <c r="BB93" s="339">
        <v>90</v>
      </c>
      <c r="BC93" s="339">
        <v>77.813172932330801</v>
      </c>
      <c r="BD93" s="339">
        <v>10.18</v>
      </c>
      <c r="BE93" s="339"/>
      <c r="BF93" s="335" t="s">
        <v>571</v>
      </c>
      <c r="BG93" s="332"/>
      <c r="BH93" s="335" t="s">
        <v>574</v>
      </c>
      <c r="BI93" s="335" t="s">
        <v>614</v>
      </c>
      <c r="BJ93" s="335" t="s">
        <v>725</v>
      </c>
      <c r="BK93" s="335" t="s">
        <v>572</v>
      </c>
      <c r="BL93" s="333" t="s">
        <v>35</v>
      </c>
      <c r="BM93" s="339">
        <v>817950.71337055997</v>
      </c>
      <c r="BN93" s="333" t="s">
        <v>498</v>
      </c>
      <c r="BO93" s="339"/>
      <c r="BP93" s="340">
        <v>38622</v>
      </c>
      <c r="BQ93" s="340">
        <v>47747</v>
      </c>
      <c r="BR93" s="339">
        <v>28008.27</v>
      </c>
      <c r="BS93" s="339">
        <v>25.66</v>
      </c>
      <c r="BT93" s="339">
        <v>45.18</v>
      </c>
    </row>
    <row r="94" spans="1:72" s="329" customFormat="1" ht="18.2" customHeight="1" x14ac:dyDescent="0.15">
      <c r="A94" s="341">
        <v>92</v>
      </c>
      <c r="B94" s="342" t="s">
        <v>806</v>
      </c>
      <c r="C94" s="342" t="s">
        <v>570</v>
      </c>
      <c r="D94" s="343">
        <v>45231</v>
      </c>
      <c r="E94" s="344" t="s">
        <v>381</v>
      </c>
      <c r="F94" s="345">
        <v>129</v>
      </c>
      <c r="G94" s="345">
        <v>128</v>
      </c>
      <c r="H94" s="346">
        <v>50799.67</v>
      </c>
      <c r="I94" s="346">
        <v>32075.16</v>
      </c>
      <c r="J94" s="346">
        <v>0</v>
      </c>
      <c r="K94" s="346">
        <v>82874.83</v>
      </c>
      <c r="L94" s="346">
        <v>417.54</v>
      </c>
      <c r="M94" s="346">
        <v>0</v>
      </c>
      <c r="N94" s="346">
        <v>0</v>
      </c>
      <c r="O94" s="346">
        <v>0</v>
      </c>
      <c r="P94" s="346">
        <v>0</v>
      </c>
      <c r="Q94" s="346">
        <v>0</v>
      </c>
      <c r="R94" s="346">
        <v>0</v>
      </c>
      <c r="S94" s="346">
        <v>82874.83</v>
      </c>
      <c r="T94" s="346">
        <v>79612.11</v>
      </c>
      <c r="U94" s="346">
        <v>448.28</v>
      </c>
      <c r="V94" s="346">
        <v>0</v>
      </c>
      <c r="W94" s="346">
        <v>0</v>
      </c>
      <c r="X94" s="346">
        <v>0</v>
      </c>
      <c r="Y94" s="346">
        <v>0</v>
      </c>
      <c r="Z94" s="346">
        <v>0</v>
      </c>
      <c r="AA94" s="346">
        <v>80060.39</v>
      </c>
      <c r="AB94" s="346">
        <v>0</v>
      </c>
      <c r="AC94" s="346">
        <v>0</v>
      </c>
      <c r="AD94" s="346">
        <v>0</v>
      </c>
      <c r="AE94" s="346">
        <v>0</v>
      </c>
      <c r="AF94" s="346">
        <v>0</v>
      </c>
      <c r="AG94" s="346">
        <v>0</v>
      </c>
      <c r="AH94" s="346">
        <v>0</v>
      </c>
      <c r="AI94" s="346">
        <v>0</v>
      </c>
      <c r="AJ94" s="346">
        <v>0</v>
      </c>
      <c r="AK94" s="346">
        <v>0</v>
      </c>
      <c r="AL94" s="346">
        <v>0</v>
      </c>
      <c r="AM94" s="346">
        <v>0</v>
      </c>
      <c r="AN94" s="346">
        <v>0</v>
      </c>
      <c r="AO94" s="346">
        <v>0</v>
      </c>
      <c r="AP94" s="346">
        <v>0</v>
      </c>
      <c r="AQ94" s="346">
        <v>0</v>
      </c>
      <c r="AR94" s="346">
        <v>0</v>
      </c>
      <c r="AS94" s="346">
        <v>0</v>
      </c>
      <c r="AT94" s="346">
        <v>0</v>
      </c>
      <c r="AU94" s="346">
        <f t="shared" si="1"/>
        <v>0</v>
      </c>
      <c r="AV94" s="346">
        <v>32492.7</v>
      </c>
      <c r="AW94" s="346">
        <v>80060.39</v>
      </c>
      <c r="AX94" s="347">
        <v>83</v>
      </c>
      <c r="AY94" s="347">
        <v>300</v>
      </c>
      <c r="AZ94" s="346">
        <v>365000</v>
      </c>
      <c r="BA94" s="346">
        <v>91080</v>
      </c>
      <c r="BB94" s="348">
        <v>89.99</v>
      </c>
      <c r="BC94" s="348">
        <v>81.883025380983796</v>
      </c>
      <c r="BD94" s="348">
        <v>10.59</v>
      </c>
      <c r="BE94" s="348"/>
      <c r="BF94" s="344" t="s">
        <v>571</v>
      </c>
      <c r="BG94" s="341"/>
      <c r="BH94" s="344" t="s">
        <v>574</v>
      </c>
      <c r="BI94" s="344" t="s">
        <v>577</v>
      </c>
      <c r="BJ94" s="344" t="s">
        <v>609</v>
      </c>
      <c r="BK94" s="344" t="s">
        <v>572</v>
      </c>
      <c r="BL94" s="342" t="s">
        <v>35</v>
      </c>
      <c r="BM94" s="348">
        <v>655005.61127098999</v>
      </c>
      <c r="BN94" s="342" t="s">
        <v>498</v>
      </c>
      <c r="BO94" s="348"/>
      <c r="BP94" s="349">
        <v>38624</v>
      </c>
      <c r="BQ94" s="349">
        <v>47749</v>
      </c>
      <c r="BR94" s="348">
        <v>29240.09</v>
      </c>
      <c r="BS94" s="348">
        <v>18.95</v>
      </c>
      <c r="BT94" s="348">
        <v>45.13</v>
      </c>
    </row>
    <row r="95" spans="1:72" s="329" customFormat="1" ht="18.2" customHeight="1" x14ac:dyDescent="0.15">
      <c r="A95" s="332">
        <v>93</v>
      </c>
      <c r="B95" s="333" t="s">
        <v>806</v>
      </c>
      <c r="C95" s="333" t="s">
        <v>570</v>
      </c>
      <c r="D95" s="334">
        <v>45231</v>
      </c>
      <c r="E95" s="335" t="s">
        <v>382</v>
      </c>
      <c r="F95" s="336">
        <v>164</v>
      </c>
      <c r="G95" s="336">
        <v>163</v>
      </c>
      <c r="H95" s="337">
        <v>39441.46</v>
      </c>
      <c r="I95" s="337">
        <v>28031.38</v>
      </c>
      <c r="J95" s="337">
        <v>0</v>
      </c>
      <c r="K95" s="337">
        <v>67472.84</v>
      </c>
      <c r="L95" s="337">
        <v>324.14999999999998</v>
      </c>
      <c r="M95" s="337">
        <v>0</v>
      </c>
      <c r="N95" s="337">
        <v>0</v>
      </c>
      <c r="O95" s="337">
        <v>0</v>
      </c>
      <c r="P95" s="337">
        <v>0</v>
      </c>
      <c r="Q95" s="337">
        <v>0</v>
      </c>
      <c r="R95" s="337">
        <v>0</v>
      </c>
      <c r="S95" s="337">
        <v>67472.84</v>
      </c>
      <c r="T95" s="337">
        <v>81806.06</v>
      </c>
      <c r="U95" s="337">
        <v>348.05</v>
      </c>
      <c r="V95" s="337">
        <v>0</v>
      </c>
      <c r="W95" s="337">
        <v>0</v>
      </c>
      <c r="X95" s="337">
        <v>0</v>
      </c>
      <c r="Y95" s="337">
        <v>0</v>
      </c>
      <c r="Z95" s="337">
        <v>0</v>
      </c>
      <c r="AA95" s="337">
        <v>82154.11</v>
      </c>
      <c r="AB95" s="337">
        <v>0</v>
      </c>
      <c r="AC95" s="337">
        <v>0</v>
      </c>
      <c r="AD95" s="337">
        <v>0</v>
      </c>
      <c r="AE95" s="337">
        <v>0</v>
      </c>
      <c r="AF95" s="337">
        <v>0</v>
      </c>
      <c r="AG95" s="337">
        <v>0</v>
      </c>
      <c r="AH95" s="337">
        <v>0</v>
      </c>
      <c r="AI95" s="337">
        <v>0</v>
      </c>
      <c r="AJ95" s="337">
        <v>0</v>
      </c>
      <c r="AK95" s="337">
        <v>0</v>
      </c>
      <c r="AL95" s="337">
        <v>0</v>
      </c>
      <c r="AM95" s="337">
        <v>0</v>
      </c>
      <c r="AN95" s="337">
        <v>0</v>
      </c>
      <c r="AO95" s="337">
        <v>0</v>
      </c>
      <c r="AP95" s="337">
        <v>0</v>
      </c>
      <c r="AQ95" s="337">
        <v>0</v>
      </c>
      <c r="AR95" s="337">
        <v>0</v>
      </c>
      <c r="AS95" s="337">
        <v>0</v>
      </c>
      <c r="AT95" s="337">
        <v>0</v>
      </c>
      <c r="AU95" s="337">
        <f t="shared" si="1"/>
        <v>0</v>
      </c>
      <c r="AV95" s="337">
        <v>28355.53</v>
      </c>
      <c r="AW95" s="337">
        <v>82154.11</v>
      </c>
      <c r="AX95" s="338">
        <v>84</v>
      </c>
      <c r="AY95" s="338">
        <v>300</v>
      </c>
      <c r="AZ95" s="337">
        <v>301932.44</v>
      </c>
      <c r="BA95" s="337">
        <v>70712.399999999994</v>
      </c>
      <c r="BB95" s="339">
        <v>84</v>
      </c>
      <c r="BC95" s="339">
        <v>80.151692772413298</v>
      </c>
      <c r="BD95" s="339">
        <v>10.59</v>
      </c>
      <c r="BE95" s="339"/>
      <c r="BF95" s="335" t="s">
        <v>571</v>
      </c>
      <c r="BG95" s="332"/>
      <c r="BH95" s="335" t="s">
        <v>574</v>
      </c>
      <c r="BI95" s="335" t="s">
        <v>577</v>
      </c>
      <c r="BJ95" s="335" t="s">
        <v>721</v>
      </c>
      <c r="BK95" s="335" t="s">
        <v>572</v>
      </c>
      <c r="BL95" s="333" t="s">
        <v>35</v>
      </c>
      <c r="BM95" s="339">
        <v>533275.16700052004</v>
      </c>
      <c r="BN95" s="333" t="s">
        <v>498</v>
      </c>
      <c r="BO95" s="339"/>
      <c r="BP95" s="340">
        <v>38625</v>
      </c>
      <c r="BQ95" s="340">
        <v>47750</v>
      </c>
      <c r="BR95" s="339">
        <v>27460.48</v>
      </c>
      <c r="BS95" s="339">
        <v>14.72</v>
      </c>
      <c r="BT95" s="339">
        <v>45.13</v>
      </c>
    </row>
    <row r="96" spans="1:72" s="329" customFormat="1" ht="18.2" customHeight="1" x14ac:dyDescent="0.15">
      <c r="A96" s="341">
        <v>94</v>
      </c>
      <c r="B96" s="342" t="s">
        <v>806</v>
      </c>
      <c r="C96" s="342" t="s">
        <v>570</v>
      </c>
      <c r="D96" s="343">
        <v>45231</v>
      </c>
      <c r="E96" s="344" t="s">
        <v>726</v>
      </c>
      <c r="F96" s="345">
        <v>7</v>
      </c>
      <c r="G96" s="345">
        <v>7</v>
      </c>
      <c r="H96" s="346">
        <v>62158.12</v>
      </c>
      <c r="I96" s="346">
        <v>5526.0827470000004</v>
      </c>
      <c r="J96" s="346">
        <v>0</v>
      </c>
      <c r="K96" s="346">
        <v>67684.202747000003</v>
      </c>
      <c r="L96" s="346">
        <v>2123.17</v>
      </c>
      <c r="M96" s="346">
        <v>0</v>
      </c>
      <c r="N96" s="346">
        <v>0</v>
      </c>
      <c r="O96" s="346">
        <v>2116.89</v>
      </c>
      <c r="P96" s="346">
        <v>0</v>
      </c>
      <c r="Q96" s="346">
        <v>0</v>
      </c>
      <c r="R96" s="346">
        <v>0</v>
      </c>
      <c r="S96" s="346">
        <v>65567.312747000004</v>
      </c>
      <c r="T96" s="346">
        <v>4601.9172529999996</v>
      </c>
      <c r="U96" s="346">
        <v>1674.83</v>
      </c>
      <c r="V96" s="346">
        <v>0</v>
      </c>
      <c r="W96" s="346">
        <v>1694.76</v>
      </c>
      <c r="X96" s="346">
        <v>0</v>
      </c>
      <c r="Y96" s="346">
        <v>0</v>
      </c>
      <c r="Z96" s="346">
        <v>0</v>
      </c>
      <c r="AA96" s="346">
        <v>4581.9872530000002</v>
      </c>
      <c r="AB96" s="346">
        <v>0</v>
      </c>
      <c r="AC96" s="346">
        <v>0</v>
      </c>
      <c r="AD96" s="346">
        <v>0</v>
      </c>
      <c r="AE96" s="346">
        <v>0</v>
      </c>
      <c r="AF96" s="346">
        <v>0</v>
      </c>
      <c r="AG96" s="346">
        <v>0</v>
      </c>
      <c r="AH96" s="346">
        <v>0</v>
      </c>
      <c r="AI96" s="346">
        <v>0</v>
      </c>
      <c r="AJ96" s="346">
        <v>110.84</v>
      </c>
      <c r="AK96" s="346">
        <v>0</v>
      </c>
      <c r="AL96" s="346">
        <v>0</v>
      </c>
      <c r="AM96" s="346">
        <v>135.69</v>
      </c>
      <c r="AN96" s="346">
        <v>0</v>
      </c>
      <c r="AO96" s="346">
        <v>258.76</v>
      </c>
      <c r="AP96" s="346">
        <v>713.48</v>
      </c>
      <c r="AQ96" s="346">
        <v>0</v>
      </c>
      <c r="AR96" s="346">
        <v>0</v>
      </c>
      <c r="AS96" s="346">
        <v>1762.41875</v>
      </c>
      <c r="AT96" s="346">
        <v>0</v>
      </c>
      <c r="AU96" s="346">
        <f t="shared" si="1"/>
        <v>3268.0012500000003</v>
      </c>
      <c r="AV96" s="346">
        <v>5532.3627470000001</v>
      </c>
      <c r="AW96" s="346">
        <v>4581.9872530000002</v>
      </c>
      <c r="AX96" s="347">
        <v>83</v>
      </c>
      <c r="AY96" s="347">
        <v>300</v>
      </c>
      <c r="AZ96" s="346">
        <v>649999.99</v>
      </c>
      <c r="BA96" s="346">
        <v>133176.69</v>
      </c>
      <c r="BB96" s="348">
        <v>73</v>
      </c>
      <c r="BC96" s="348">
        <v>35.940327324031003</v>
      </c>
      <c r="BD96" s="348">
        <v>10.59</v>
      </c>
      <c r="BE96" s="348"/>
      <c r="BF96" s="344" t="s">
        <v>571</v>
      </c>
      <c r="BG96" s="341"/>
      <c r="BH96" s="344" t="s">
        <v>578</v>
      </c>
      <c r="BI96" s="344" t="s">
        <v>715</v>
      </c>
      <c r="BJ96" s="344" t="s">
        <v>865</v>
      </c>
      <c r="BK96" s="344" t="s">
        <v>572</v>
      </c>
      <c r="BL96" s="342" t="s">
        <v>35</v>
      </c>
      <c r="BM96" s="348">
        <v>518214.73136348999</v>
      </c>
      <c r="BN96" s="342" t="s">
        <v>498</v>
      </c>
      <c r="BO96" s="348"/>
      <c r="BP96" s="349">
        <v>38610</v>
      </c>
      <c r="BQ96" s="349">
        <v>47735</v>
      </c>
      <c r="BR96" s="348">
        <v>2191.65</v>
      </c>
      <c r="BS96" s="348">
        <v>27.71</v>
      </c>
      <c r="BT96" s="348">
        <v>45.23</v>
      </c>
    </row>
    <row r="97" spans="1:72" s="329" customFormat="1" ht="18.2" customHeight="1" x14ac:dyDescent="0.15">
      <c r="A97" s="332">
        <v>95</v>
      </c>
      <c r="B97" s="333" t="s">
        <v>806</v>
      </c>
      <c r="C97" s="333" t="s">
        <v>570</v>
      </c>
      <c r="D97" s="334">
        <v>45231</v>
      </c>
      <c r="E97" s="335" t="s">
        <v>274</v>
      </c>
      <c r="F97" s="336">
        <v>157</v>
      </c>
      <c r="G97" s="336">
        <v>156</v>
      </c>
      <c r="H97" s="337">
        <v>91461.74</v>
      </c>
      <c r="I97" s="337">
        <v>62668.18</v>
      </c>
      <c r="J97" s="337">
        <v>0</v>
      </c>
      <c r="K97" s="337">
        <v>154129.92000000001</v>
      </c>
      <c r="L97" s="337">
        <v>739.24</v>
      </c>
      <c r="M97" s="337">
        <v>0</v>
      </c>
      <c r="N97" s="337">
        <v>0</v>
      </c>
      <c r="O97" s="337">
        <v>0</v>
      </c>
      <c r="P97" s="337">
        <v>0</v>
      </c>
      <c r="Q97" s="337">
        <v>0</v>
      </c>
      <c r="R97" s="337">
        <v>0</v>
      </c>
      <c r="S97" s="337">
        <v>154129.92000000001</v>
      </c>
      <c r="T97" s="337">
        <v>179495.56</v>
      </c>
      <c r="U97" s="337">
        <v>807.09</v>
      </c>
      <c r="V97" s="337">
        <v>0</v>
      </c>
      <c r="W97" s="337">
        <v>0</v>
      </c>
      <c r="X97" s="337">
        <v>0</v>
      </c>
      <c r="Y97" s="337">
        <v>0</v>
      </c>
      <c r="Z97" s="337">
        <v>0</v>
      </c>
      <c r="AA97" s="337">
        <v>180302.65</v>
      </c>
      <c r="AB97" s="337">
        <v>0</v>
      </c>
      <c r="AC97" s="337">
        <v>0</v>
      </c>
      <c r="AD97" s="337">
        <v>0</v>
      </c>
      <c r="AE97" s="337">
        <v>0</v>
      </c>
      <c r="AF97" s="337">
        <v>0</v>
      </c>
      <c r="AG97" s="337">
        <v>0</v>
      </c>
      <c r="AH97" s="337">
        <v>0</v>
      </c>
      <c r="AI97" s="337">
        <v>0</v>
      </c>
      <c r="AJ97" s="337">
        <v>0</v>
      </c>
      <c r="AK97" s="337">
        <v>0</v>
      </c>
      <c r="AL97" s="337">
        <v>0</v>
      </c>
      <c r="AM97" s="337">
        <v>0</v>
      </c>
      <c r="AN97" s="337">
        <v>0</v>
      </c>
      <c r="AO97" s="337">
        <v>0</v>
      </c>
      <c r="AP97" s="337">
        <v>0</v>
      </c>
      <c r="AQ97" s="337">
        <v>0</v>
      </c>
      <c r="AR97" s="337">
        <v>0</v>
      </c>
      <c r="AS97" s="337">
        <v>0</v>
      </c>
      <c r="AT97" s="337">
        <v>0</v>
      </c>
      <c r="AU97" s="337">
        <f t="shared" si="1"/>
        <v>0</v>
      </c>
      <c r="AV97" s="337">
        <v>63407.42</v>
      </c>
      <c r="AW97" s="337">
        <v>180302.65</v>
      </c>
      <c r="AX97" s="338">
        <v>84</v>
      </c>
      <c r="AY97" s="338">
        <v>300</v>
      </c>
      <c r="AZ97" s="337">
        <v>650000</v>
      </c>
      <c r="BA97" s="337">
        <v>162665.65</v>
      </c>
      <c r="BB97" s="339">
        <v>90</v>
      </c>
      <c r="BC97" s="339">
        <v>85.277332983331206</v>
      </c>
      <c r="BD97" s="339">
        <v>10.59</v>
      </c>
      <c r="BE97" s="339"/>
      <c r="BF97" s="335" t="s">
        <v>712</v>
      </c>
      <c r="BG97" s="332"/>
      <c r="BH97" s="335" t="s">
        <v>578</v>
      </c>
      <c r="BI97" s="335" t="s">
        <v>715</v>
      </c>
      <c r="BJ97" s="335" t="s">
        <v>716</v>
      </c>
      <c r="BK97" s="335" t="s">
        <v>572</v>
      </c>
      <c r="BL97" s="333" t="s">
        <v>35</v>
      </c>
      <c r="BM97" s="339">
        <v>1218173.9916057601</v>
      </c>
      <c r="BN97" s="333" t="s">
        <v>498</v>
      </c>
      <c r="BO97" s="339"/>
      <c r="BP97" s="340">
        <v>38643</v>
      </c>
      <c r="BQ97" s="340">
        <v>47768</v>
      </c>
      <c r="BR97" s="339">
        <v>58371.57</v>
      </c>
      <c r="BS97" s="339">
        <v>33.85</v>
      </c>
      <c r="BT97" s="339">
        <v>44.99</v>
      </c>
    </row>
    <row r="98" spans="1:72" s="329" customFormat="1" ht="18.2" customHeight="1" x14ac:dyDescent="0.15">
      <c r="A98" s="341">
        <v>96</v>
      </c>
      <c r="B98" s="342" t="s">
        <v>806</v>
      </c>
      <c r="C98" s="342" t="s">
        <v>570</v>
      </c>
      <c r="D98" s="343">
        <v>45231</v>
      </c>
      <c r="E98" s="344" t="s">
        <v>383</v>
      </c>
      <c r="F98" s="345">
        <v>179</v>
      </c>
      <c r="G98" s="345">
        <v>178</v>
      </c>
      <c r="H98" s="346">
        <v>23225.82</v>
      </c>
      <c r="I98" s="346">
        <v>80532.25</v>
      </c>
      <c r="J98" s="346">
        <v>0</v>
      </c>
      <c r="K98" s="346">
        <v>103758.07</v>
      </c>
      <c r="L98" s="346">
        <v>876.53</v>
      </c>
      <c r="M98" s="346">
        <v>0</v>
      </c>
      <c r="N98" s="346">
        <v>0</v>
      </c>
      <c r="O98" s="346">
        <v>0</v>
      </c>
      <c r="P98" s="346">
        <v>0</v>
      </c>
      <c r="Q98" s="346">
        <v>0</v>
      </c>
      <c r="R98" s="346">
        <v>0</v>
      </c>
      <c r="S98" s="346">
        <v>103758.07</v>
      </c>
      <c r="T98" s="346">
        <v>111617.12</v>
      </c>
      <c r="U98" s="346">
        <v>196.97</v>
      </c>
      <c r="V98" s="346">
        <v>0</v>
      </c>
      <c r="W98" s="346">
        <v>0</v>
      </c>
      <c r="X98" s="346">
        <v>0</v>
      </c>
      <c r="Y98" s="346">
        <v>0</v>
      </c>
      <c r="Z98" s="346">
        <v>0</v>
      </c>
      <c r="AA98" s="346">
        <v>111814.09</v>
      </c>
      <c r="AB98" s="346">
        <v>0</v>
      </c>
      <c r="AC98" s="346">
        <v>0</v>
      </c>
      <c r="AD98" s="346">
        <v>0</v>
      </c>
      <c r="AE98" s="346">
        <v>0</v>
      </c>
      <c r="AF98" s="346">
        <v>0</v>
      </c>
      <c r="AG98" s="346">
        <v>0</v>
      </c>
      <c r="AH98" s="346">
        <v>0</v>
      </c>
      <c r="AI98" s="346">
        <v>0</v>
      </c>
      <c r="AJ98" s="346">
        <v>0</v>
      </c>
      <c r="AK98" s="346">
        <v>0</v>
      </c>
      <c r="AL98" s="346">
        <v>0</v>
      </c>
      <c r="AM98" s="346">
        <v>0</v>
      </c>
      <c r="AN98" s="346">
        <v>0</v>
      </c>
      <c r="AO98" s="346">
        <v>0</v>
      </c>
      <c r="AP98" s="346">
        <v>0</v>
      </c>
      <c r="AQ98" s="346">
        <v>0</v>
      </c>
      <c r="AR98" s="346">
        <v>0</v>
      </c>
      <c r="AS98" s="346">
        <v>0</v>
      </c>
      <c r="AT98" s="346">
        <v>0</v>
      </c>
      <c r="AU98" s="346">
        <f t="shared" si="1"/>
        <v>0</v>
      </c>
      <c r="AV98" s="346">
        <v>81408.78</v>
      </c>
      <c r="AW98" s="346">
        <v>111814.09</v>
      </c>
      <c r="AX98" s="347">
        <v>24</v>
      </c>
      <c r="AY98" s="347">
        <v>240</v>
      </c>
      <c r="AZ98" s="346">
        <v>482000</v>
      </c>
      <c r="BA98" s="346">
        <v>109879.21</v>
      </c>
      <c r="BB98" s="348">
        <v>82.06</v>
      </c>
      <c r="BC98" s="348">
        <v>77.488609757933304</v>
      </c>
      <c r="BD98" s="348">
        <v>10.18</v>
      </c>
      <c r="BE98" s="348"/>
      <c r="BF98" s="344" t="s">
        <v>712</v>
      </c>
      <c r="BG98" s="341"/>
      <c r="BH98" s="344" t="s">
        <v>723</v>
      </c>
      <c r="BI98" s="344" t="s">
        <v>497</v>
      </c>
      <c r="BJ98" s="344" t="s">
        <v>727</v>
      </c>
      <c r="BK98" s="344" t="s">
        <v>572</v>
      </c>
      <c r="BL98" s="342" t="s">
        <v>35</v>
      </c>
      <c r="BM98" s="348">
        <v>820057.40542271</v>
      </c>
      <c r="BN98" s="342" t="s">
        <v>498</v>
      </c>
      <c r="BO98" s="348"/>
      <c r="BP98" s="349">
        <v>38656</v>
      </c>
      <c r="BQ98" s="349">
        <v>45956</v>
      </c>
      <c r="BR98" s="348">
        <v>42413.11</v>
      </c>
      <c r="BS98" s="348">
        <v>23.72</v>
      </c>
      <c r="BT98" s="348">
        <v>44.94</v>
      </c>
    </row>
    <row r="99" spans="1:72" s="329" customFormat="1" ht="18.2" customHeight="1" x14ac:dyDescent="0.15">
      <c r="A99" s="332">
        <v>97</v>
      </c>
      <c r="B99" s="333" t="s">
        <v>806</v>
      </c>
      <c r="C99" s="333" t="s">
        <v>570</v>
      </c>
      <c r="D99" s="334">
        <v>45231</v>
      </c>
      <c r="E99" s="335" t="s">
        <v>728</v>
      </c>
      <c r="F99" s="336">
        <v>0</v>
      </c>
      <c r="G99" s="336">
        <v>0</v>
      </c>
      <c r="H99" s="337">
        <v>75453.820000000007</v>
      </c>
      <c r="I99" s="337">
        <v>0</v>
      </c>
      <c r="J99" s="337">
        <v>0</v>
      </c>
      <c r="K99" s="337">
        <v>75453.820000000007</v>
      </c>
      <c r="L99" s="337">
        <v>608.08000000000004</v>
      </c>
      <c r="M99" s="337">
        <v>0</v>
      </c>
      <c r="N99" s="337">
        <v>0</v>
      </c>
      <c r="O99" s="337">
        <v>0</v>
      </c>
      <c r="P99" s="337">
        <v>608.08000000000004</v>
      </c>
      <c r="Q99" s="337">
        <v>0</v>
      </c>
      <c r="R99" s="337">
        <v>0</v>
      </c>
      <c r="S99" s="337">
        <v>74845.740000000005</v>
      </c>
      <c r="T99" s="337">
        <v>0</v>
      </c>
      <c r="U99" s="337">
        <v>665.88</v>
      </c>
      <c r="V99" s="337">
        <v>0</v>
      </c>
      <c r="W99" s="337">
        <v>0</v>
      </c>
      <c r="X99" s="337">
        <v>665.88</v>
      </c>
      <c r="Y99" s="337">
        <v>0</v>
      </c>
      <c r="Z99" s="337">
        <v>0</v>
      </c>
      <c r="AA99" s="337">
        <v>0</v>
      </c>
      <c r="AB99" s="337">
        <v>27.89</v>
      </c>
      <c r="AC99" s="337">
        <v>0</v>
      </c>
      <c r="AD99" s="337">
        <v>0</v>
      </c>
      <c r="AE99" s="337">
        <v>0</v>
      </c>
      <c r="AF99" s="337">
        <v>0</v>
      </c>
      <c r="AG99" s="337">
        <v>0</v>
      </c>
      <c r="AH99" s="337">
        <v>65.09</v>
      </c>
      <c r="AI99" s="337">
        <v>179.19</v>
      </c>
      <c r="AJ99" s="337">
        <v>0</v>
      </c>
      <c r="AK99" s="337">
        <v>0</v>
      </c>
      <c r="AL99" s="337">
        <v>0</v>
      </c>
      <c r="AM99" s="337">
        <v>0</v>
      </c>
      <c r="AN99" s="337">
        <v>0</v>
      </c>
      <c r="AO99" s="337">
        <v>0</v>
      </c>
      <c r="AP99" s="337">
        <v>0</v>
      </c>
      <c r="AQ99" s="337">
        <v>9.9000000000000005E-2</v>
      </c>
      <c r="AR99" s="337">
        <v>0</v>
      </c>
      <c r="AS99" s="337">
        <v>0</v>
      </c>
      <c r="AT99" s="337">
        <v>0</v>
      </c>
      <c r="AU99" s="337">
        <f t="shared" si="1"/>
        <v>1546.229</v>
      </c>
      <c r="AV99" s="337">
        <v>0</v>
      </c>
      <c r="AW99" s="337">
        <v>0</v>
      </c>
      <c r="AX99" s="338">
        <v>85</v>
      </c>
      <c r="AY99" s="338">
        <v>300</v>
      </c>
      <c r="AZ99" s="337">
        <v>650000</v>
      </c>
      <c r="BA99" s="337">
        <v>134013.72</v>
      </c>
      <c r="BB99" s="339">
        <v>74.23</v>
      </c>
      <c r="BC99" s="339">
        <v>41.456943962155499</v>
      </c>
      <c r="BD99" s="339">
        <v>10.59</v>
      </c>
      <c r="BE99" s="339"/>
      <c r="BF99" s="335" t="s">
        <v>712</v>
      </c>
      <c r="BG99" s="332"/>
      <c r="BH99" s="335" t="s">
        <v>578</v>
      </c>
      <c r="BI99" s="335" t="s">
        <v>715</v>
      </c>
      <c r="BJ99" s="335" t="s">
        <v>716</v>
      </c>
      <c r="BK99" s="335" t="s">
        <v>82</v>
      </c>
      <c r="BL99" s="333" t="s">
        <v>35</v>
      </c>
      <c r="BM99" s="339">
        <v>591547.27291422</v>
      </c>
      <c r="BN99" s="333" t="s">
        <v>498</v>
      </c>
      <c r="BO99" s="339"/>
      <c r="BP99" s="340">
        <v>38658</v>
      </c>
      <c r="BQ99" s="340">
        <v>47783</v>
      </c>
      <c r="BR99" s="339">
        <v>0</v>
      </c>
      <c r="BS99" s="339">
        <v>27.89</v>
      </c>
      <c r="BT99" s="339">
        <v>0</v>
      </c>
    </row>
    <row r="100" spans="1:72" s="329" customFormat="1" ht="18.2" customHeight="1" x14ac:dyDescent="0.15">
      <c r="A100" s="341">
        <v>98</v>
      </c>
      <c r="B100" s="342" t="s">
        <v>806</v>
      </c>
      <c r="C100" s="342" t="s">
        <v>570</v>
      </c>
      <c r="D100" s="343">
        <v>45231</v>
      </c>
      <c r="E100" s="344" t="s">
        <v>384</v>
      </c>
      <c r="F100" s="345">
        <v>149</v>
      </c>
      <c r="G100" s="345">
        <v>148</v>
      </c>
      <c r="H100" s="346">
        <v>92084.15</v>
      </c>
      <c r="I100" s="346">
        <v>60522.98</v>
      </c>
      <c r="J100" s="346">
        <v>0</v>
      </c>
      <c r="K100" s="346">
        <v>152607.13</v>
      </c>
      <c r="L100" s="346">
        <v>731.86</v>
      </c>
      <c r="M100" s="346">
        <v>0</v>
      </c>
      <c r="N100" s="346">
        <v>0</v>
      </c>
      <c r="O100" s="346">
        <v>0</v>
      </c>
      <c r="P100" s="346">
        <v>0</v>
      </c>
      <c r="Q100" s="346">
        <v>0</v>
      </c>
      <c r="R100" s="346">
        <v>0</v>
      </c>
      <c r="S100" s="346">
        <v>152607.13</v>
      </c>
      <c r="T100" s="346">
        <v>169560.88</v>
      </c>
      <c r="U100" s="346">
        <v>812.59</v>
      </c>
      <c r="V100" s="346">
        <v>0</v>
      </c>
      <c r="W100" s="346">
        <v>0</v>
      </c>
      <c r="X100" s="346">
        <v>0</v>
      </c>
      <c r="Y100" s="346">
        <v>0</v>
      </c>
      <c r="Z100" s="346">
        <v>0</v>
      </c>
      <c r="AA100" s="346">
        <v>170373.47</v>
      </c>
      <c r="AB100" s="346">
        <v>0</v>
      </c>
      <c r="AC100" s="346">
        <v>0</v>
      </c>
      <c r="AD100" s="346">
        <v>0</v>
      </c>
      <c r="AE100" s="346">
        <v>0</v>
      </c>
      <c r="AF100" s="346">
        <v>0</v>
      </c>
      <c r="AG100" s="346">
        <v>0</v>
      </c>
      <c r="AH100" s="346">
        <v>0</v>
      </c>
      <c r="AI100" s="346">
        <v>0</v>
      </c>
      <c r="AJ100" s="346">
        <v>0</v>
      </c>
      <c r="AK100" s="346">
        <v>0</v>
      </c>
      <c r="AL100" s="346">
        <v>0</v>
      </c>
      <c r="AM100" s="346">
        <v>0</v>
      </c>
      <c r="AN100" s="346">
        <v>0</v>
      </c>
      <c r="AO100" s="346">
        <v>0</v>
      </c>
      <c r="AP100" s="346">
        <v>0</v>
      </c>
      <c r="AQ100" s="346">
        <v>0</v>
      </c>
      <c r="AR100" s="346">
        <v>0</v>
      </c>
      <c r="AS100" s="346">
        <v>0</v>
      </c>
      <c r="AT100" s="346">
        <v>0</v>
      </c>
      <c r="AU100" s="346">
        <f t="shared" si="1"/>
        <v>0</v>
      </c>
      <c r="AV100" s="346">
        <v>61254.84</v>
      </c>
      <c r="AW100" s="346">
        <v>170373.47</v>
      </c>
      <c r="AX100" s="347">
        <v>85</v>
      </c>
      <c r="AY100" s="347">
        <v>300</v>
      </c>
      <c r="AZ100" s="346">
        <v>650000</v>
      </c>
      <c r="BA100" s="346">
        <v>162468.14000000001</v>
      </c>
      <c r="BB100" s="348">
        <v>90</v>
      </c>
      <c r="BC100" s="348">
        <v>84.537446541826597</v>
      </c>
      <c r="BD100" s="348">
        <v>10.59</v>
      </c>
      <c r="BE100" s="348"/>
      <c r="BF100" s="344" t="s">
        <v>571</v>
      </c>
      <c r="BG100" s="341"/>
      <c r="BH100" s="344" t="s">
        <v>578</v>
      </c>
      <c r="BI100" s="344" t="s">
        <v>715</v>
      </c>
      <c r="BJ100" s="344" t="s">
        <v>716</v>
      </c>
      <c r="BK100" s="344" t="s">
        <v>572</v>
      </c>
      <c r="BL100" s="342" t="s">
        <v>35</v>
      </c>
      <c r="BM100" s="348">
        <v>1206138.54013289</v>
      </c>
      <c r="BN100" s="342" t="s">
        <v>498</v>
      </c>
      <c r="BO100" s="348"/>
      <c r="BP100" s="349">
        <v>38658</v>
      </c>
      <c r="BQ100" s="349">
        <v>47783</v>
      </c>
      <c r="BR100" s="348">
        <v>55124.55</v>
      </c>
      <c r="BS100" s="348">
        <v>33.81</v>
      </c>
      <c r="BT100" s="348">
        <v>44.94</v>
      </c>
    </row>
    <row r="101" spans="1:72" s="329" customFormat="1" ht="18.2" customHeight="1" x14ac:dyDescent="0.15">
      <c r="A101" s="332">
        <v>99</v>
      </c>
      <c r="B101" s="333" t="s">
        <v>806</v>
      </c>
      <c r="C101" s="333" t="s">
        <v>570</v>
      </c>
      <c r="D101" s="334">
        <v>45231</v>
      </c>
      <c r="E101" s="335" t="s">
        <v>385</v>
      </c>
      <c r="F101" s="336">
        <v>52</v>
      </c>
      <c r="G101" s="336">
        <v>51</v>
      </c>
      <c r="H101" s="337">
        <v>41286.57</v>
      </c>
      <c r="I101" s="337">
        <v>13651.42</v>
      </c>
      <c r="J101" s="337">
        <v>0</v>
      </c>
      <c r="K101" s="337">
        <v>54937.99</v>
      </c>
      <c r="L101" s="337">
        <v>328.67</v>
      </c>
      <c r="M101" s="337">
        <v>0</v>
      </c>
      <c r="N101" s="337">
        <v>0</v>
      </c>
      <c r="O101" s="337">
        <v>0</v>
      </c>
      <c r="P101" s="337">
        <v>0</v>
      </c>
      <c r="Q101" s="337">
        <v>0</v>
      </c>
      <c r="R101" s="337">
        <v>0</v>
      </c>
      <c r="S101" s="337">
        <v>54937.99</v>
      </c>
      <c r="T101" s="337">
        <v>21895.07</v>
      </c>
      <c r="U101" s="337">
        <v>364.33</v>
      </c>
      <c r="V101" s="337">
        <v>0</v>
      </c>
      <c r="W101" s="337">
        <v>0</v>
      </c>
      <c r="X101" s="337">
        <v>0</v>
      </c>
      <c r="Y101" s="337">
        <v>0</v>
      </c>
      <c r="Z101" s="337">
        <v>0</v>
      </c>
      <c r="AA101" s="337">
        <v>22259.4</v>
      </c>
      <c r="AB101" s="337">
        <v>0</v>
      </c>
      <c r="AC101" s="337">
        <v>0</v>
      </c>
      <c r="AD101" s="337">
        <v>0</v>
      </c>
      <c r="AE101" s="337">
        <v>0</v>
      </c>
      <c r="AF101" s="337">
        <v>0</v>
      </c>
      <c r="AG101" s="337">
        <v>0</v>
      </c>
      <c r="AH101" s="337">
        <v>0</v>
      </c>
      <c r="AI101" s="337">
        <v>0</v>
      </c>
      <c r="AJ101" s="337">
        <v>0</v>
      </c>
      <c r="AK101" s="337">
        <v>0</v>
      </c>
      <c r="AL101" s="337">
        <v>0</v>
      </c>
      <c r="AM101" s="337">
        <v>0</v>
      </c>
      <c r="AN101" s="337">
        <v>0</v>
      </c>
      <c r="AO101" s="337">
        <v>0</v>
      </c>
      <c r="AP101" s="337">
        <v>0</v>
      </c>
      <c r="AQ101" s="337">
        <v>0</v>
      </c>
      <c r="AR101" s="337">
        <v>0</v>
      </c>
      <c r="AS101" s="337">
        <v>0</v>
      </c>
      <c r="AT101" s="337">
        <v>0</v>
      </c>
      <c r="AU101" s="337">
        <f t="shared" si="1"/>
        <v>0</v>
      </c>
      <c r="AV101" s="337">
        <v>13980.09</v>
      </c>
      <c r="AW101" s="337">
        <v>22259.4</v>
      </c>
      <c r="AX101" s="338">
        <v>85</v>
      </c>
      <c r="AY101" s="338">
        <v>300</v>
      </c>
      <c r="AZ101" s="337">
        <v>292400</v>
      </c>
      <c r="BA101" s="337">
        <v>72900</v>
      </c>
      <c r="BB101" s="339">
        <v>89.79</v>
      </c>
      <c r="BC101" s="339">
        <v>67.666421427983494</v>
      </c>
      <c r="BD101" s="339">
        <v>10.59</v>
      </c>
      <c r="BE101" s="339"/>
      <c r="BF101" s="335" t="s">
        <v>571</v>
      </c>
      <c r="BG101" s="332"/>
      <c r="BH101" s="335" t="s">
        <v>599</v>
      </c>
      <c r="BI101" s="335" t="s">
        <v>730</v>
      </c>
      <c r="BJ101" s="335" t="s">
        <v>714</v>
      </c>
      <c r="BK101" s="335" t="s">
        <v>572</v>
      </c>
      <c r="BL101" s="333" t="s">
        <v>35</v>
      </c>
      <c r="BM101" s="339">
        <v>434205.31567847001</v>
      </c>
      <c r="BN101" s="333" t="s">
        <v>498</v>
      </c>
      <c r="BO101" s="339"/>
      <c r="BP101" s="340">
        <v>38660</v>
      </c>
      <c r="BQ101" s="340">
        <v>47785</v>
      </c>
      <c r="BR101" s="339">
        <v>10135.9</v>
      </c>
      <c r="BS101" s="339">
        <v>15.17</v>
      </c>
      <c r="BT101" s="339">
        <v>44.94</v>
      </c>
    </row>
    <row r="102" spans="1:72" s="329" customFormat="1" ht="18.2" customHeight="1" x14ac:dyDescent="0.15">
      <c r="A102" s="341">
        <v>100</v>
      </c>
      <c r="B102" s="342" t="s">
        <v>806</v>
      </c>
      <c r="C102" s="342" t="s">
        <v>570</v>
      </c>
      <c r="D102" s="343">
        <v>45231</v>
      </c>
      <c r="E102" s="344" t="s">
        <v>731</v>
      </c>
      <c r="F102" s="345">
        <v>0</v>
      </c>
      <c r="G102" s="345">
        <v>0</v>
      </c>
      <c r="H102" s="346">
        <v>31012.37</v>
      </c>
      <c r="I102" s="346">
        <v>0</v>
      </c>
      <c r="J102" s="346">
        <v>0</v>
      </c>
      <c r="K102" s="346">
        <v>31012.37</v>
      </c>
      <c r="L102" s="346">
        <v>274.68</v>
      </c>
      <c r="M102" s="346">
        <v>0</v>
      </c>
      <c r="N102" s="346">
        <v>0</v>
      </c>
      <c r="O102" s="346">
        <v>0</v>
      </c>
      <c r="P102" s="346">
        <v>274.68</v>
      </c>
      <c r="Q102" s="346">
        <v>0</v>
      </c>
      <c r="R102" s="346">
        <v>0</v>
      </c>
      <c r="S102" s="346">
        <v>30737.69</v>
      </c>
      <c r="T102" s="346">
        <v>0</v>
      </c>
      <c r="U102" s="346">
        <v>273.68</v>
      </c>
      <c r="V102" s="346">
        <v>0</v>
      </c>
      <c r="W102" s="346">
        <v>0</v>
      </c>
      <c r="X102" s="346">
        <v>273.68</v>
      </c>
      <c r="Y102" s="346">
        <v>0</v>
      </c>
      <c r="Z102" s="346">
        <v>0</v>
      </c>
      <c r="AA102" s="346">
        <v>0</v>
      </c>
      <c r="AB102" s="346">
        <v>12</v>
      </c>
      <c r="AC102" s="346">
        <v>0</v>
      </c>
      <c r="AD102" s="346">
        <v>0</v>
      </c>
      <c r="AE102" s="346">
        <v>0</v>
      </c>
      <c r="AF102" s="346">
        <v>0</v>
      </c>
      <c r="AG102" s="346">
        <v>0</v>
      </c>
      <c r="AH102" s="346">
        <v>28.02</v>
      </c>
      <c r="AI102" s="346">
        <v>74.44</v>
      </c>
      <c r="AJ102" s="346">
        <v>0</v>
      </c>
      <c r="AK102" s="346">
        <v>0</v>
      </c>
      <c r="AL102" s="346">
        <v>0</v>
      </c>
      <c r="AM102" s="346">
        <v>0</v>
      </c>
      <c r="AN102" s="346">
        <v>0</v>
      </c>
      <c r="AO102" s="346">
        <v>0</v>
      </c>
      <c r="AP102" s="346">
        <v>0</v>
      </c>
      <c r="AQ102" s="346">
        <v>2.4E-2</v>
      </c>
      <c r="AR102" s="346">
        <v>0</v>
      </c>
      <c r="AS102" s="346">
        <v>0</v>
      </c>
      <c r="AT102" s="346">
        <v>0</v>
      </c>
      <c r="AU102" s="346">
        <f t="shared" si="1"/>
        <v>662.84400000000005</v>
      </c>
      <c r="AV102" s="346">
        <v>0</v>
      </c>
      <c r="AW102" s="346">
        <v>0</v>
      </c>
      <c r="AX102" s="347">
        <v>85</v>
      </c>
      <c r="AY102" s="347">
        <v>300</v>
      </c>
      <c r="AZ102" s="346">
        <v>231000</v>
      </c>
      <c r="BA102" s="346">
        <v>57684.54</v>
      </c>
      <c r="BB102" s="348">
        <v>90</v>
      </c>
      <c r="BC102" s="348">
        <v>47.957253364593001</v>
      </c>
      <c r="BD102" s="348">
        <v>10.59</v>
      </c>
      <c r="BE102" s="348"/>
      <c r="BF102" s="344" t="s">
        <v>571</v>
      </c>
      <c r="BG102" s="341"/>
      <c r="BH102" s="344" t="s">
        <v>599</v>
      </c>
      <c r="BI102" s="344" t="s">
        <v>631</v>
      </c>
      <c r="BJ102" s="344" t="s">
        <v>600</v>
      </c>
      <c r="BK102" s="344" t="s">
        <v>82</v>
      </c>
      <c r="BL102" s="342" t="s">
        <v>35</v>
      </c>
      <c r="BM102" s="348">
        <v>242936.96201257</v>
      </c>
      <c r="BN102" s="342" t="s">
        <v>498</v>
      </c>
      <c r="BO102" s="348"/>
      <c r="BP102" s="349">
        <v>38666</v>
      </c>
      <c r="BQ102" s="349">
        <v>47791</v>
      </c>
      <c r="BR102" s="348">
        <v>0</v>
      </c>
      <c r="BS102" s="348">
        <v>12</v>
      </c>
      <c r="BT102" s="348">
        <v>0</v>
      </c>
    </row>
    <row r="103" spans="1:72" s="329" customFormat="1" ht="18.2" customHeight="1" x14ac:dyDescent="0.15">
      <c r="A103" s="332">
        <v>101</v>
      </c>
      <c r="B103" s="333" t="s">
        <v>806</v>
      </c>
      <c r="C103" s="333" t="s">
        <v>570</v>
      </c>
      <c r="D103" s="334">
        <v>45231</v>
      </c>
      <c r="E103" s="335" t="s">
        <v>732</v>
      </c>
      <c r="F103" s="336">
        <v>1</v>
      </c>
      <c r="G103" s="336">
        <v>0</v>
      </c>
      <c r="H103" s="337">
        <v>16369.65</v>
      </c>
      <c r="I103" s="337">
        <v>618.85</v>
      </c>
      <c r="J103" s="337">
        <v>0</v>
      </c>
      <c r="K103" s="337">
        <v>16988.5</v>
      </c>
      <c r="L103" s="337">
        <v>1243.1600000000001</v>
      </c>
      <c r="M103" s="337">
        <v>0</v>
      </c>
      <c r="N103" s="337">
        <v>0</v>
      </c>
      <c r="O103" s="337">
        <v>618.85</v>
      </c>
      <c r="P103" s="337">
        <v>0</v>
      </c>
      <c r="Q103" s="337">
        <v>0</v>
      </c>
      <c r="R103" s="337">
        <v>0</v>
      </c>
      <c r="S103" s="337">
        <v>16369.65</v>
      </c>
      <c r="T103" s="337">
        <v>149.91999999999999</v>
      </c>
      <c r="U103" s="337">
        <v>294.38</v>
      </c>
      <c r="V103" s="337">
        <v>0</v>
      </c>
      <c r="W103" s="337">
        <v>149.91999999999999</v>
      </c>
      <c r="X103" s="337">
        <v>0</v>
      </c>
      <c r="Y103" s="337">
        <v>0</v>
      </c>
      <c r="Z103" s="337">
        <v>0</v>
      </c>
      <c r="AA103" s="337">
        <v>294.38</v>
      </c>
      <c r="AB103" s="337">
        <v>0</v>
      </c>
      <c r="AC103" s="337">
        <v>0</v>
      </c>
      <c r="AD103" s="337">
        <v>0</v>
      </c>
      <c r="AE103" s="337">
        <v>0</v>
      </c>
      <c r="AF103" s="337">
        <v>0</v>
      </c>
      <c r="AG103" s="337">
        <v>0</v>
      </c>
      <c r="AH103" s="337">
        <v>0</v>
      </c>
      <c r="AI103" s="337">
        <v>0</v>
      </c>
      <c r="AJ103" s="337">
        <v>16.05</v>
      </c>
      <c r="AK103" s="337">
        <v>0</v>
      </c>
      <c r="AL103" s="337">
        <v>0</v>
      </c>
      <c r="AM103" s="337">
        <v>0</v>
      </c>
      <c r="AN103" s="337">
        <v>0</v>
      </c>
      <c r="AO103" s="337">
        <v>34.14</v>
      </c>
      <c r="AP103" s="337">
        <v>98.56</v>
      </c>
      <c r="AQ103" s="337">
        <v>3.0000000000000001E-3</v>
      </c>
      <c r="AR103" s="337">
        <v>0</v>
      </c>
      <c r="AS103" s="337">
        <v>0</v>
      </c>
      <c r="AT103" s="337">
        <v>0</v>
      </c>
      <c r="AU103" s="337">
        <f t="shared" si="1"/>
        <v>917.52300000000002</v>
      </c>
      <c r="AV103" s="337">
        <v>1243.1600000000001</v>
      </c>
      <c r="AW103" s="337">
        <v>294.38</v>
      </c>
      <c r="AX103" s="338">
        <v>25</v>
      </c>
      <c r="AY103" s="338">
        <v>240</v>
      </c>
      <c r="AZ103" s="337">
        <v>310000</v>
      </c>
      <c r="BA103" s="337">
        <v>76538.149999999994</v>
      </c>
      <c r="BB103" s="339">
        <v>89.99</v>
      </c>
      <c r="BC103" s="339">
        <v>19.246673763345498</v>
      </c>
      <c r="BD103" s="339">
        <v>10.59</v>
      </c>
      <c r="BE103" s="339"/>
      <c r="BF103" s="335" t="s">
        <v>571</v>
      </c>
      <c r="BG103" s="332"/>
      <c r="BH103" s="335" t="s">
        <v>599</v>
      </c>
      <c r="BI103" s="335" t="s">
        <v>631</v>
      </c>
      <c r="BJ103" s="335" t="s">
        <v>600</v>
      </c>
      <c r="BK103" s="335" t="s">
        <v>621</v>
      </c>
      <c r="BL103" s="333" t="s">
        <v>35</v>
      </c>
      <c r="BM103" s="339">
        <v>129378.39636645</v>
      </c>
      <c r="BN103" s="333" t="s">
        <v>498</v>
      </c>
      <c r="BO103" s="339"/>
      <c r="BP103" s="340">
        <v>38666</v>
      </c>
      <c r="BQ103" s="340">
        <v>45966</v>
      </c>
      <c r="BR103" s="339">
        <v>297.92</v>
      </c>
      <c r="BS103" s="339">
        <v>16.05</v>
      </c>
      <c r="BT103" s="339">
        <v>0</v>
      </c>
    </row>
    <row r="104" spans="1:72" s="329" customFormat="1" ht="18.2" customHeight="1" x14ac:dyDescent="0.15">
      <c r="A104" s="341">
        <v>102</v>
      </c>
      <c r="B104" s="342" t="s">
        <v>806</v>
      </c>
      <c r="C104" s="342" t="s">
        <v>570</v>
      </c>
      <c r="D104" s="343">
        <v>45231</v>
      </c>
      <c r="E104" s="344" t="s">
        <v>386</v>
      </c>
      <c r="F104" s="345">
        <v>8</v>
      </c>
      <c r="G104" s="345">
        <v>8</v>
      </c>
      <c r="H104" s="346">
        <v>31822.46</v>
      </c>
      <c r="I104" s="346">
        <v>2255.62</v>
      </c>
      <c r="J104" s="346">
        <v>0</v>
      </c>
      <c r="K104" s="346">
        <v>34078.080000000002</v>
      </c>
      <c r="L104" s="346">
        <v>262.33</v>
      </c>
      <c r="M104" s="346">
        <v>0</v>
      </c>
      <c r="N104" s="346">
        <v>0</v>
      </c>
      <c r="O104" s="346">
        <v>242.38</v>
      </c>
      <c r="P104" s="346">
        <v>0</v>
      </c>
      <c r="Q104" s="346">
        <v>0</v>
      </c>
      <c r="R104" s="346">
        <v>0</v>
      </c>
      <c r="S104" s="346">
        <v>33835.699999999997</v>
      </c>
      <c r="T104" s="346">
        <v>2630.43</v>
      </c>
      <c r="U104" s="346">
        <v>280.81</v>
      </c>
      <c r="V104" s="346">
        <v>0</v>
      </c>
      <c r="W104" s="346">
        <v>300.76</v>
      </c>
      <c r="X104" s="346">
        <v>0</v>
      </c>
      <c r="Y104" s="346">
        <v>0</v>
      </c>
      <c r="Z104" s="346">
        <v>0</v>
      </c>
      <c r="AA104" s="346">
        <v>2610.48</v>
      </c>
      <c r="AB104" s="346">
        <v>0</v>
      </c>
      <c r="AC104" s="346">
        <v>0</v>
      </c>
      <c r="AD104" s="346">
        <v>0</v>
      </c>
      <c r="AE104" s="346">
        <v>0</v>
      </c>
      <c r="AF104" s="346">
        <v>0</v>
      </c>
      <c r="AG104" s="346">
        <v>0</v>
      </c>
      <c r="AH104" s="346">
        <v>0</v>
      </c>
      <c r="AI104" s="346">
        <v>0</v>
      </c>
      <c r="AJ104" s="346">
        <v>2.46</v>
      </c>
      <c r="AK104" s="346">
        <v>0</v>
      </c>
      <c r="AL104" s="346">
        <v>0</v>
      </c>
      <c r="AM104" s="346">
        <v>44.91</v>
      </c>
      <c r="AN104" s="346">
        <v>0</v>
      </c>
      <c r="AO104" s="346">
        <v>0</v>
      </c>
      <c r="AP104" s="346">
        <v>0.81</v>
      </c>
      <c r="AQ104" s="346">
        <v>0</v>
      </c>
      <c r="AR104" s="346">
        <v>0</v>
      </c>
      <c r="AS104" s="346">
        <v>1.2650000000000001E-3</v>
      </c>
      <c r="AT104" s="346">
        <v>0</v>
      </c>
      <c r="AU104" s="346">
        <f t="shared" si="1"/>
        <v>591.31873499999995</v>
      </c>
      <c r="AV104" s="346">
        <v>2275.5700000000002</v>
      </c>
      <c r="AW104" s="346">
        <v>2610.48</v>
      </c>
      <c r="AX104" s="347">
        <v>85</v>
      </c>
      <c r="AY104" s="347">
        <v>300</v>
      </c>
      <c r="AZ104" s="346">
        <v>231000</v>
      </c>
      <c r="BA104" s="346">
        <v>57135.17</v>
      </c>
      <c r="BB104" s="348">
        <v>89.99</v>
      </c>
      <c r="BC104" s="348">
        <v>53.292475422756198</v>
      </c>
      <c r="BD104" s="348">
        <v>10.59</v>
      </c>
      <c r="BE104" s="348"/>
      <c r="BF104" s="344" t="s">
        <v>571</v>
      </c>
      <c r="BG104" s="341"/>
      <c r="BH104" s="344" t="s">
        <v>599</v>
      </c>
      <c r="BI104" s="344" t="s">
        <v>631</v>
      </c>
      <c r="BJ104" s="344" t="s">
        <v>600</v>
      </c>
      <c r="BK104" s="344" t="s">
        <v>572</v>
      </c>
      <c r="BL104" s="342" t="s">
        <v>35</v>
      </c>
      <c r="BM104" s="348">
        <v>267422.2482421</v>
      </c>
      <c r="BN104" s="342" t="s">
        <v>498</v>
      </c>
      <c r="BO104" s="348"/>
      <c r="BP104" s="349">
        <v>38666</v>
      </c>
      <c r="BQ104" s="349">
        <v>47791</v>
      </c>
      <c r="BR104" s="348">
        <v>1335.15</v>
      </c>
      <c r="BS104" s="348">
        <v>11.89</v>
      </c>
      <c r="BT104" s="348">
        <v>44.91</v>
      </c>
    </row>
    <row r="105" spans="1:72" s="329" customFormat="1" ht="18.2" customHeight="1" x14ac:dyDescent="0.15">
      <c r="A105" s="332">
        <v>103</v>
      </c>
      <c r="B105" s="333" t="s">
        <v>806</v>
      </c>
      <c r="C105" s="333" t="s">
        <v>570</v>
      </c>
      <c r="D105" s="334">
        <v>45231</v>
      </c>
      <c r="E105" s="335" t="s">
        <v>387</v>
      </c>
      <c r="F105" s="336">
        <v>185</v>
      </c>
      <c r="G105" s="336">
        <v>184</v>
      </c>
      <c r="H105" s="337">
        <v>50211.15</v>
      </c>
      <c r="I105" s="337">
        <v>37723.06</v>
      </c>
      <c r="J105" s="337">
        <v>0</v>
      </c>
      <c r="K105" s="337">
        <v>87934.21</v>
      </c>
      <c r="L105" s="337">
        <v>405.5</v>
      </c>
      <c r="M105" s="337">
        <v>0</v>
      </c>
      <c r="N105" s="337">
        <v>0</v>
      </c>
      <c r="O105" s="337">
        <v>0</v>
      </c>
      <c r="P105" s="337">
        <v>0</v>
      </c>
      <c r="Q105" s="337">
        <v>0</v>
      </c>
      <c r="R105" s="337">
        <v>0</v>
      </c>
      <c r="S105" s="337">
        <v>87934.21</v>
      </c>
      <c r="T105" s="337">
        <v>115288.16</v>
      </c>
      <c r="U105" s="337">
        <v>425.93</v>
      </c>
      <c r="V105" s="337">
        <v>0</v>
      </c>
      <c r="W105" s="337">
        <v>0</v>
      </c>
      <c r="X105" s="337">
        <v>0</v>
      </c>
      <c r="Y105" s="337">
        <v>0</v>
      </c>
      <c r="Z105" s="337">
        <v>0</v>
      </c>
      <c r="AA105" s="337">
        <v>115714.09</v>
      </c>
      <c r="AB105" s="337">
        <v>0</v>
      </c>
      <c r="AC105" s="337">
        <v>0</v>
      </c>
      <c r="AD105" s="337">
        <v>0</v>
      </c>
      <c r="AE105" s="337">
        <v>0</v>
      </c>
      <c r="AF105" s="337">
        <v>0</v>
      </c>
      <c r="AG105" s="337">
        <v>0</v>
      </c>
      <c r="AH105" s="337">
        <v>0</v>
      </c>
      <c r="AI105" s="337">
        <v>0</v>
      </c>
      <c r="AJ105" s="337">
        <v>0</v>
      </c>
      <c r="AK105" s="337">
        <v>0</v>
      </c>
      <c r="AL105" s="337">
        <v>0</v>
      </c>
      <c r="AM105" s="337">
        <v>0</v>
      </c>
      <c r="AN105" s="337">
        <v>0</v>
      </c>
      <c r="AO105" s="337">
        <v>0</v>
      </c>
      <c r="AP105" s="337">
        <v>0</v>
      </c>
      <c r="AQ105" s="337">
        <v>0</v>
      </c>
      <c r="AR105" s="337">
        <v>0</v>
      </c>
      <c r="AS105" s="337">
        <v>0</v>
      </c>
      <c r="AT105" s="337">
        <v>0</v>
      </c>
      <c r="AU105" s="337">
        <f t="shared" si="1"/>
        <v>0</v>
      </c>
      <c r="AV105" s="337">
        <v>38128.559999999998</v>
      </c>
      <c r="AW105" s="337">
        <v>115714.09</v>
      </c>
      <c r="AX105" s="338">
        <v>85</v>
      </c>
      <c r="AY105" s="338">
        <v>300</v>
      </c>
      <c r="AZ105" s="337">
        <v>385833</v>
      </c>
      <c r="BA105" s="337">
        <v>90233.4</v>
      </c>
      <c r="BB105" s="339">
        <v>84.3</v>
      </c>
      <c r="BC105" s="339">
        <v>82.151995857409801</v>
      </c>
      <c r="BD105" s="339">
        <v>10.18</v>
      </c>
      <c r="BE105" s="339"/>
      <c r="BF105" s="335" t="s">
        <v>712</v>
      </c>
      <c r="BG105" s="332"/>
      <c r="BH105" s="335" t="s">
        <v>352</v>
      </c>
      <c r="BI105" s="335" t="s">
        <v>617</v>
      </c>
      <c r="BJ105" s="335" t="s">
        <v>733</v>
      </c>
      <c r="BK105" s="335" t="s">
        <v>572</v>
      </c>
      <c r="BL105" s="333" t="s">
        <v>35</v>
      </c>
      <c r="BM105" s="339">
        <v>694992.68924812996</v>
      </c>
      <c r="BN105" s="333" t="s">
        <v>498</v>
      </c>
      <c r="BO105" s="339"/>
      <c r="BP105" s="340">
        <v>38670</v>
      </c>
      <c r="BQ105" s="340">
        <v>47795</v>
      </c>
      <c r="BR105" s="339">
        <v>37476.07</v>
      </c>
      <c r="BS105" s="339">
        <v>19.34</v>
      </c>
      <c r="BT105" s="339">
        <v>44.93</v>
      </c>
    </row>
    <row r="106" spans="1:72" s="329" customFormat="1" ht="18.2" customHeight="1" x14ac:dyDescent="0.15">
      <c r="A106" s="341">
        <v>104</v>
      </c>
      <c r="B106" s="342" t="s">
        <v>806</v>
      </c>
      <c r="C106" s="342" t="s">
        <v>570</v>
      </c>
      <c r="D106" s="343">
        <v>45231</v>
      </c>
      <c r="E106" s="344" t="s">
        <v>388</v>
      </c>
      <c r="F106" s="345">
        <v>152</v>
      </c>
      <c r="G106" s="345">
        <v>151</v>
      </c>
      <c r="H106" s="346">
        <v>35092.46</v>
      </c>
      <c r="I106" s="346">
        <v>23225.200000000001</v>
      </c>
      <c r="J106" s="346">
        <v>0</v>
      </c>
      <c r="K106" s="346">
        <v>58317.66</v>
      </c>
      <c r="L106" s="346">
        <v>278.89</v>
      </c>
      <c r="M106" s="346">
        <v>0</v>
      </c>
      <c r="N106" s="346">
        <v>0</v>
      </c>
      <c r="O106" s="346">
        <v>0</v>
      </c>
      <c r="P106" s="346">
        <v>0</v>
      </c>
      <c r="Q106" s="346">
        <v>0</v>
      </c>
      <c r="R106" s="346">
        <v>0</v>
      </c>
      <c r="S106" s="346">
        <v>58317.66</v>
      </c>
      <c r="T106" s="346">
        <v>65658.13</v>
      </c>
      <c r="U106" s="346">
        <v>309.67</v>
      </c>
      <c r="V106" s="346">
        <v>0</v>
      </c>
      <c r="W106" s="346">
        <v>0</v>
      </c>
      <c r="X106" s="346">
        <v>0</v>
      </c>
      <c r="Y106" s="346">
        <v>0</v>
      </c>
      <c r="Z106" s="346">
        <v>0</v>
      </c>
      <c r="AA106" s="346">
        <v>65967.8</v>
      </c>
      <c r="AB106" s="346">
        <v>0</v>
      </c>
      <c r="AC106" s="346">
        <v>0</v>
      </c>
      <c r="AD106" s="346">
        <v>0</v>
      </c>
      <c r="AE106" s="346">
        <v>0</v>
      </c>
      <c r="AF106" s="346">
        <v>0</v>
      </c>
      <c r="AG106" s="346">
        <v>0</v>
      </c>
      <c r="AH106" s="346">
        <v>0</v>
      </c>
      <c r="AI106" s="346">
        <v>0</v>
      </c>
      <c r="AJ106" s="346">
        <v>0</v>
      </c>
      <c r="AK106" s="346">
        <v>0</v>
      </c>
      <c r="AL106" s="346">
        <v>0</v>
      </c>
      <c r="AM106" s="346">
        <v>0</v>
      </c>
      <c r="AN106" s="346">
        <v>0</v>
      </c>
      <c r="AO106" s="346">
        <v>0</v>
      </c>
      <c r="AP106" s="346">
        <v>0</v>
      </c>
      <c r="AQ106" s="346">
        <v>0</v>
      </c>
      <c r="AR106" s="346">
        <v>0</v>
      </c>
      <c r="AS106" s="346">
        <v>0</v>
      </c>
      <c r="AT106" s="346">
        <v>0</v>
      </c>
      <c r="AU106" s="346">
        <f t="shared" si="1"/>
        <v>0</v>
      </c>
      <c r="AV106" s="346">
        <v>23504.09</v>
      </c>
      <c r="AW106" s="346">
        <v>65967.8</v>
      </c>
      <c r="AX106" s="347">
        <v>85</v>
      </c>
      <c r="AY106" s="347">
        <v>300</v>
      </c>
      <c r="AZ106" s="346">
        <v>248000</v>
      </c>
      <c r="BA106" s="346">
        <v>61913.61</v>
      </c>
      <c r="BB106" s="348">
        <v>89.99</v>
      </c>
      <c r="BC106" s="348">
        <v>84.763369853575</v>
      </c>
      <c r="BD106" s="348">
        <v>10.59</v>
      </c>
      <c r="BE106" s="348"/>
      <c r="BF106" s="344" t="s">
        <v>712</v>
      </c>
      <c r="BG106" s="341"/>
      <c r="BH106" s="344" t="s">
        <v>587</v>
      </c>
      <c r="BI106" s="344" t="s">
        <v>595</v>
      </c>
      <c r="BJ106" s="344" t="s">
        <v>734</v>
      </c>
      <c r="BK106" s="344" t="s">
        <v>572</v>
      </c>
      <c r="BL106" s="342" t="s">
        <v>35</v>
      </c>
      <c r="BM106" s="348">
        <v>460916.71664598002</v>
      </c>
      <c r="BN106" s="342" t="s">
        <v>498</v>
      </c>
      <c r="BO106" s="348"/>
      <c r="BP106" s="349">
        <v>38673</v>
      </c>
      <c r="BQ106" s="349">
        <v>47798</v>
      </c>
      <c r="BR106" s="348">
        <v>22588.09</v>
      </c>
      <c r="BS106" s="348">
        <v>12.88</v>
      </c>
      <c r="BT106" s="348">
        <v>44.89</v>
      </c>
    </row>
    <row r="107" spans="1:72" s="329" customFormat="1" ht="18.2" customHeight="1" x14ac:dyDescent="0.15">
      <c r="A107" s="332">
        <v>105</v>
      </c>
      <c r="B107" s="333" t="s">
        <v>806</v>
      </c>
      <c r="C107" s="333" t="s">
        <v>570</v>
      </c>
      <c r="D107" s="334">
        <v>45231</v>
      </c>
      <c r="E107" s="335" t="s">
        <v>389</v>
      </c>
      <c r="F107" s="336">
        <v>165</v>
      </c>
      <c r="G107" s="336">
        <v>164</v>
      </c>
      <c r="H107" s="337">
        <v>55006.720000000001</v>
      </c>
      <c r="I107" s="337">
        <v>39364.199999999997</v>
      </c>
      <c r="J107" s="337">
        <v>0</v>
      </c>
      <c r="K107" s="337">
        <v>94370.92</v>
      </c>
      <c r="L107" s="337">
        <v>444.22</v>
      </c>
      <c r="M107" s="337">
        <v>0</v>
      </c>
      <c r="N107" s="337">
        <v>0</v>
      </c>
      <c r="O107" s="337">
        <v>0</v>
      </c>
      <c r="P107" s="337">
        <v>0</v>
      </c>
      <c r="Q107" s="337">
        <v>0</v>
      </c>
      <c r="R107" s="337">
        <v>0</v>
      </c>
      <c r="S107" s="337">
        <v>94370.92</v>
      </c>
      <c r="T107" s="337">
        <v>110919.16</v>
      </c>
      <c r="U107" s="337">
        <v>466.61</v>
      </c>
      <c r="V107" s="337">
        <v>0</v>
      </c>
      <c r="W107" s="337">
        <v>0</v>
      </c>
      <c r="X107" s="337">
        <v>0</v>
      </c>
      <c r="Y107" s="337">
        <v>0</v>
      </c>
      <c r="Z107" s="337">
        <v>0</v>
      </c>
      <c r="AA107" s="337">
        <v>111385.77</v>
      </c>
      <c r="AB107" s="337">
        <v>0</v>
      </c>
      <c r="AC107" s="337">
        <v>0</v>
      </c>
      <c r="AD107" s="337">
        <v>0</v>
      </c>
      <c r="AE107" s="337">
        <v>0</v>
      </c>
      <c r="AF107" s="337">
        <v>0</v>
      </c>
      <c r="AG107" s="337">
        <v>0</v>
      </c>
      <c r="AH107" s="337">
        <v>0</v>
      </c>
      <c r="AI107" s="337">
        <v>0</v>
      </c>
      <c r="AJ107" s="337">
        <v>0</v>
      </c>
      <c r="AK107" s="337">
        <v>0</v>
      </c>
      <c r="AL107" s="337">
        <v>0</v>
      </c>
      <c r="AM107" s="337">
        <v>0</v>
      </c>
      <c r="AN107" s="337">
        <v>0</v>
      </c>
      <c r="AO107" s="337">
        <v>0</v>
      </c>
      <c r="AP107" s="337">
        <v>0</v>
      </c>
      <c r="AQ107" s="337">
        <v>0</v>
      </c>
      <c r="AR107" s="337">
        <v>0</v>
      </c>
      <c r="AS107" s="337">
        <v>0</v>
      </c>
      <c r="AT107" s="337">
        <v>0</v>
      </c>
      <c r="AU107" s="337">
        <f t="shared" si="1"/>
        <v>0</v>
      </c>
      <c r="AV107" s="337">
        <v>39808.42</v>
      </c>
      <c r="AW107" s="337">
        <v>111385.77</v>
      </c>
      <c r="AX107" s="338">
        <v>85</v>
      </c>
      <c r="AY107" s="338">
        <v>300</v>
      </c>
      <c r="AZ107" s="337">
        <v>416000</v>
      </c>
      <c r="BA107" s="337">
        <v>98850.62</v>
      </c>
      <c r="BB107" s="339">
        <v>88.99</v>
      </c>
      <c r="BC107" s="339">
        <v>84.957162340509299</v>
      </c>
      <c r="BD107" s="339">
        <v>10.18</v>
      </c>
      <c r="BE107" s="339"/>
      <c r="BF107" s="335" t="s">
        <v>712</v>
      </c>
      <c r="BG107" s="332"/>
      <c r="BH107" s="335" t="s">
        <v>574</v>
      </c>
      <c r="BI107" s="335" t="s">
        <v>575</v>
      </c>
      <c r="BJ107" s="335" t="s">
        <v>637</v>
      </c>
      <c r="BK107" s="335" t="s">
        <v>572</v>
      </c>
      <c r="BL107" s="333" t="s">
        <v>35</v>
      </c>
      <c r="BM107" s="339">
        <v>745865.56787876005</v>
      </c>
      <c r="BN107" s="333" t="s">
        <v>498</v>
      </c>
      <c r="BO107" s="339"/>
      <c r="BP107" s="340">
        <v>38674</v>
      </c>
      <c r="BQ107" s="340">
        <v>47799</v>
      </c>
      <c r="BR107" s="339">
        <v>40872.11</v>
      </c>
      <c r="BS107" s="339">
        <v>21.19</v>
      </c>
      <c r="BT107" s="339">
        <v>44.92</v>
      </c>
    </row>
    <row r="108" spans="1:72" s="329" customFormat="1" ht="18.2" customHeight="1" x14ac:dyDescent="0.15">
      <c r="A108" s="341">
        <v>106</v>
      </c>
      <c r="B108" s="342" t="s">
        <v>806</v>
      </c>
      <c r="C108" s="342" t="s">
        <v>570</v>
      </c>
      <c r="D108" s="343">
        <v>45231</v>
      </c>
      <c r="E108" s="344" t="s">
        <v>390</v>
      </c>
      <c r="F108" s="345">
        <v>144</v>
      </c>
      <c r="G108" s="345">
        <v>143</v>
      </c>
      <c r="H108" s="346">
        <v>30094.68</v>
      </c>
      <c r="I108" s="346">
        <v>19453.43</v>
      </c>
      <c r="J108" s="346">
        <v>0</v>
      </c>
      <c r="K108" s="346">
        <v>49548.11</v>
      </c>
      <c r="L108" s="346">
        <v>239.21</v>
      </c>
      <c r="M108" s="346">
        <v>0</v>
      </c>
      <c r="N108" s="346">
        <v>0</v>
      </c>
      <c r="O108" s="346">
        <v>0</v>
      </c>
      <c r="P108" s="346">
        <v>0</v>
      </c>
      <c r="Q108" s="346">
        <v>0</v>
      </c>
      <c r="R108" s="346">
        <v>0</v>
      </c>
      <c r="S108" s="346">
        <v>49548.11</v>
      </c>
      <c r="T108" s="346">
        <v>53232.86</v>
      </c>
      <c r="U108" s="346">
        <v>265.57</v>
      </c>
      <c r="V108" s="346">
        <v>0</v>
      </c>
      <c r="W108" s="346">
        <v>0</v>
      </c>
      <c r="X108" s="346">
        <v>0</v>
      </c>
      <c r="Y108" s="346">
        <v>0</v>
      </c>
      <c r="Z108" s="346">
        <v>0</v>
      </c>
      <c r="AA108" s="346">
        <v>53498.43</v>
      </c>
      <c r="AB108" s="346">
        <v>0</v>
      </c>
      <c r="AC108" s="346">
        <v>0</v>
      </c>
      <c r="AD108" s="346">
        <v>0</v>
      </c>
      <c r="AE108" s="346">
        <v>0</v>
      </c>
      <c r="AF108" s="346">
        <v>0</v>
      </c>
      <c r="AG108" s="346">
        <v>0</v>
      </c>
      <c r="AH108" s="346">
        <v>0</v>
      </c>
      <c r="AI108" s="346">
        <v>0</v>
      </c>
      <c r="AJ108" s="346">
        <v>0</v>
      </c>
      <c r="AK108" s="346">
        <v>0</v>
      </c>
      <c r="AL108" s="346">
        <v>0</v>
      </c>
      <c r="AM108" s="346">
        <v>0</v>
      </c>
      <c r="AN108" s="346">
        <v>0</v>
      </c>
      <c r="AO108" s="346">
        <v>0</v>
      </c>
      <c r="AP108" s="346">
        <v>0</v>
      </c>
      <c r="AQ108" s="346">
        <v>0</v>
      </c>
      <c r="AR108" s="346">
        <v>0</v>
      </c>
      <c r="AS108" s="346">
        <v>0</v>
      </c>
      <c r="AT108" s="346">
        <v>0</v>
      </c>
      <c r="AU108" s="346">
        <f t="shared" si="1"/>
        <v>0</v>
      </c>
      <c r="AV108" s="346">
        <v>19692.64</v>
      </c>
      <c r="AW108" s="346">
        <v>53498.43</v>
      </c>
      <c r="AX108" s="347">
        <v>85</v>
      </c>
      <c r="AY108" s="347">
        <v>300</v>
      </c>
      <c r="AZ108" s="346">
        <v>213000</v>
      </c>
      <c r="BA108" s="346">
        <v>53100</v>
      </c>
      <c r="BB108" s="348">
        <v>89.87</v>
      </c>
      <c r="BC108" s="348">
        <v>83.858543233521701</v>
      </c>
      <c r="BD108" s="348">
        <v>10.59</v>
      </c>
      <c r="BE108" s="348"/>
      <c r="BF108" s="344" t="s">
        <v>712</v>
      </c>
      <c r="BG108" s="341"/>
      <c r="BH108" s="344" t="s">
        <v>599</v>
      </c>
      <c r="BI108" s="344" t="s">
        <v>730</v>
      </c>
      <c r="BJ108" s="344" t="s">
        <v>714</v>
      </c>
      <c r="BK108" s="344" t="s">
        <v>572</v>
      </c>
      <c r="BL108" s="342" t="s">
        <v>35</v>
      </c>
      <c r="BM108" s="348">
        <v>391606.11343482998</v>
      </c>
      <c r="BN108" s="342" t="s">
        <v>498</v>
      </c>
      <c r="BO108" s="348"/>
      <c r="BP108" s="349">
        <v>38674</v>
      </c>
      <c r="BQ108" s="349">
        <v>47799</v>
      </c>
      <c r="BR108" s="348">
        <v>19134.55</v>
      </c>
      <c r="BS108" s="348">
        <v>11.05</v>
      </c>
      <c r="BT108" s="348">
        <v>44.88</v>
      </c>
    </row>
    <row r="109" spans="1:72" s="329" customFormat="1" ht="18.2" customHeight="1" x14ac:dyDescent="0.15">
      <c r="A109" s="332">
        <v>107</v>
      </c>
      <c r="B109" s="333" t="s">
        <v>806</v>
      </c>
      <c r="C109" s="333" t="s">
        <v>570</v>
      </c>
      <c r="D109" s="334">
        <v>45231</v>
      </c>
      <c r="E109" s="335" t="s">
        <v>391</v>
      </c>
      <c r="F109" s="336">
        <v>26</v>
      </c>
      <c r="G109" s="336">
        <v>26</v>
      </c>
      <c r="H109" s="337">
        <v>11924.66</v>
      </c>
      <c r="I109" s="337">
        <v>10169.549999999999</v>
      </c>
      <c r="J109" s="337">
        <v>0</v>
      </c>
      <c r="K109" s="337">
        <v>22094.21</v>
      </c>
      <c r="L109" s="337">
        <v>428.15</v>
      </c>
      <c r="M109" s="337">
        <v>0</v>
      </c>
      <c r="N109" s="337">
        <v>0</v>
      </c>
      <c r="O109" s="337">
        <v>268.60000000000002</v>
      </c>
      <c r="P109" s="337">
        <v>0</v>
      </c>
      <c r="Q109" s="337">
        <v>0</v>
      </c>
      <c r="R109" s="337">
        <v>0</v>
      </c>
      <c r="S109" s="337">
        <v>21825.61</v>
      </c>
      <c r="T109" s="337">
        <v>3962.53</v>
      </c>
      <c r="U109" s="337">
        <v>105.2</v>
      </c>
      <c r="V109" s="337">
        <v>0</v>
      </c>
      <c r="W109" s="337">
        <v>0</v>
      </c>
      <c r="X109" s="337">
        <v>0</v>
      </c>
      <c r="Y109" s="337">
        <v>0</v>
      </c>
      <c r="Z109" s="337">
        <v>0</v>
      </c>
      <c r="AA109" s="337">
        <v>4067.73</v>
      </c>
      <c r="AB109" s="337">
        <v>0</v>
      </c>
      <c r="AC109" s="337">
        <v>0</v>
      </c>
      <c r="AD109" s="337">
        <v>0</v>
      </c>
      <c r="AE109" s="337">
        <v>0</v>
      </c>
      <c r="AF109" s="337">
        <v>0</v>
      </c>
      <c r="AG109" s="337">
        <v>0</v>
      </c>
      <c r="AH109" s="337">
        <v>0</v>
      </c>
      <c r="AI109" s="337">
        <v>0</v>
      </c>
      <c r="AJ109" s="337">
        <v>0</v>
      </c>
      <c r="AK109" s="337">
        <v>0</v>
      </c>
      <c r="AL109" s="337">
        <v>0</v>
      </c>
      <c r="AM109" s="337">
        <v>51.91</v>
      </c>
      <c r="AN109" s="337">
        <v>0</v>
      </c>
      <c r="AO109" s="337">
        <v>0</v>
      </c>
      <c r="AP109" s="337">
        <v>50.31</v>
      </c>
      <c r="AQ109" s="337">
        <v>0</v>
      </c>
      <c r="AR109" s="337">
        <v>0</v>
      </c>
      <c r="AS109" s="337">
        <v>1.2650000000000001E-3</v>
      </c>
      <c r="AT109" s="337">
        <v>0</v>
      </c>
      <c r="AU109" s="337">
        <f t="shared" si="1"/>
        <v>370.81873500000006</v>
      </c>
      <c r="AV109" s="337">
        <v>10329.1</v>
      </c>
      <c r="AW109" s="337">
        <v>4067.73</v>
      </c>
      <c r="AX109" s="338">
        <v>25</v>
      </c>
      <c r="AY109" s="338">
        <v>240</v>
      </c>
      <c r="AZ109" s="337">
        <v>213500</v>
      </c>
      <c r="BA109" s="337">
        <v>53100</v>
      </c>
      <c r="BB109" s="339">
        <v>89.87</v>
      </c>
      <c r="BC109" s="339">
        <v>36.939125625235398</v>
      </c>
      <c r="BD109" s="339">
        <v>10.59</v>
      </c>
      <c r="BE109" s="339"/>
      <c r="BF109" s="335" t="s">
        <v>712</v>
      </c>
      <c r="BG109" s="332"/>
      <c r="BH109" s="335" t="s">
        <v>599</v>
      </c>
      <c r="BI109" s="335" t="s">
        <v>730</v>
      </c>
      <c r="BJ109" s="335" t="s">
        <v>714</v>
      </c>
      <c r="BK109" s="335" t="s">
        <v>572</v>
      </c>
      <c r="BL109" s="333" t="s">
        <v>35</v>
      </c>
      <c r="BM109" s="339">
        <v>172499.86539232999</v>
      </c>
      <c r="BN109" s="333" t="s">
        <v>498</v>
      </c>
      <c r="BO109" s="339"/>
      <c r="BP109" s="340">
        <v>38674</v>
      </c>
      <c r="BQ109" s="340">
        <v>45974</v>
      </c>
      <c r="BR109" s="339">
        <v>3940.43</v>
      </c>
      <c r="BS109" s="339">
        <v>11.13</v>
      </c>
      <c r="BT109" s="339">
        <v>44.85</v>
      </c>
    </row>
    <row r="110" spans="1:72" s="329" customFormat="1" ht="18.2" customHeight="1" x14ac:dyDescent="0.15">
      <c r="A110" s="341">
        <v>108</v>
      </c>
      <c r="B110" s="342" t="s">
        <v>806</v>
      </c>
      <c r="C110" s="342" t="s">
        <v>570</v>
      </c>
      <c r="D110" s="343">
        <v>45231</v>
      </c>
      <c r="E110" s="344" t="s">
        <v>736</v>
      </c>
      <c r="F110" s="345">
        <v>0</v>
      </c>
      <c r="G110" s="345">
        <v>0</v>
      </c>
      <c r="H110" s="346">
        <v>62654.27</v>
      </c>
      <c r="I110" s="346">
        <v>0</v>
      </c>
      <c r="J110" s="346">
        <v>0</v>
      </c>
      <c r="K110" s="346">
        <v>62654.27</v>
      </c>
      <c r="L110" s="346">
        <v>507.46</v>
      </c>
      <c r="M110" s="346">
        <v>0</v>
      </c>
      <c r="N110" s="346">
        <v>0</v>
      </c>
      <c r="O110" s="346">
        <v>0</v>
      </c>
      <c r="P110" s="346">
        <v>507.46</v>
      </c>
      <c r="Q110" s="346">
        <v>0</v>
      </c>
      <c r="R110" s="346">
        <v>0</v>
      </c>
      <c r="S110" s="346">
        <v>62146.81</v>
      </c>
      <c r="T110" s="346">
        <v>0</v>
      </c>
      <c r="U110" s="346">
        <v>531.52</v>
      </c>
      <c r="V110" s="346">
        <v>0</v>
      </c>
      <c r="W110" s="346">
        <v>0</v>
      </c>
      <c r="X110" s="346">
        <v>531.52</v>
      </c>
      <c r="Y110" s="346">
        <v>0</v>
      </c>
      <c r="Z110" s="346">
        <v>0</v>
      </c>
      <c r="AA110" s="346">
        <v>0</v>
      </c>
      <c r="AB110" s="346">
        <v>24.17</v>
      </c>
      <c r="AC110" s="346">
        <v>0</v>
      </c>
      <c r="AD110" s="346">
        <v>0</v>
      </c>
      <c r="AE110" s="346">
        <v>0</v>
      </c>
      <c r="AF110" s="346">
        <v>0</v>
      </c>
      <c r="AG110" s="346">
        <v>0</v>
      </c>
      <c r="AH110" s="346">
        <v>53.16</v>
      </c>
      <c r="AI110" s="346">
        <v>145.52000000000001</v>
      </c>
      <c r="AJ110" s="346">
        <v>0</v>
      </c>
      <c r="AK110" s="346">
        <v>0</v>
      </c>
      <c r="AL110" s="346">
        <v>0</v>
      </c>
      <c r="AM110" s="346">
        <v>0</v>
      </c>
      <c r="AN110" s="346">
        <v>0</v>
      </c>
      <c r="AO110" s="346">
        <v>0</v>
      </c>
      <c r="AP110" s="346">
        <v>0</v>
      </c>
      <c r="AQ110" s="346">
        <v>21.416</v>
      </c>
      <c r="AR110" s="346">
        <v>0</v>
      </c>
      <c r="AS110" s="346">
        <v>0</v>
      </c>
      <c r="AT110" s="346">
        <v>0</v>
      </c>
      <c r="AU110" s="346">
        <f t="shared" si="1"/>
        <v>1283.2460000000001</v>
      </c>
      <c r="AV110" s="346">
        <v>0</v>
      </c>
      <c r="AW110" s="346">
        <v>0</v>
      </c>
      <c r="AX110" s="347">
        <v>85</v>
      </c>
      <c r="AY110" s="347">
        <v>300</v>
      </c>
      <c r="AZ110" s="346">
        <v>453383.28</v>
      </c>
      <c r="BA110" s="346">
        <v>112758.3</v>
      </c>
      <c r="BB110" s="348">
        <v>89.99</v>
      </c>
      <c r="BC110" s="348">
        <v>49.5980467238332</v>
      </c>
      <c r="BD110" s="348">
        <v>10.18</v>
      </c>
      <c r="BE110" s="348"/>
      <c r="BF110" s="344" t="s">
        <v>712</v>
      </c>
      <c r="BG110" s="341"/>
      <c r="BH110" s="344" t="s">
        <v>574</v>
      </c>
      <c r="BI110" s="344" t="s">
        <v>577</v>
      </c>
      <c r="BJ110" s="344" t="s">
        <v>719</v>
      </c>
      <c r="BK110" s="344" t="s">
        <v>82</v>
      </c>
      <c r="BL110" s="342" t="s">
        <v>35</v>
      </c>
      <c r="BM110" s="348">
        <v>491180.60661592998</v>
      </c>
      <c r="BN110" s="342" t="s">
        <v>498</v>
      </c>
      <c r="BO110" s="348"/>
      <c r="BP110" s="349">
        <v>38674</v>
      </c>
      <c r="BQ110" s="349">
        <v>47799</v>
      </c>
      <c r="BR110" s="348">
        <v>0</v>
      </c>
      <c r="BS110" s="348">
        <v>24.17</v>
      </c>
      <c r="BT110" s="348">
        <v>0</v>
      </c>
    </row>
    <row r="111" spans="1:72" s="329" customFormat="1" ht="18.2" customHeight="1" x14ac:dyDescent="0.15">
      <c r="A111" s="332">
        <v>109</v>
      </c>
      <c r="B111" s="333" t="s">
        <v>806</v>
      </c>
      <c r="C111" s="333" t="s">
        <v>570</v>
      </c>
      <c r="D111" s="334">
        <v>45231</v>
      </c>
      <c r="E111" s="335" t="s">
        <v>879</v>
      </c>
      <c r="F111" s="336">
        <v>186</v>
      </c>
      <c r="G111" s="336">
        <v>185</v>
      </c>
      <c r="H111" s="337">
        <v>47180.704393</v>
      </c>
      <c r="I111" s="337">
        <v>34204.445607000001</v>
      </c>
      <c r="J111" s="337">
        <v>0</v>
      </c>
      <c r="K111" s="337">
        <v>81385.149999999994</v>
      </c>
      <c r="L111" s="337">
        <v>375.020284</v>
      </c>
      <c r="M111" s="337">
        <v>0</v>
      </c>
      <c r="N111" s="337">
        <v>0</v>
      </c>
      <c r="O111" s="337">
        <v>0</v>
      </c>
      <c r="P111" s="337">
        <v>0</v>
      </c>
      <c r="Q111" s="337">
        <v>0</v>
      </c>
      <c r="R111" s="337">
        <v>0</v>
      </c>
      <c r="S111" s="337">
        <v>81385.149999999994</v>
      </c>
      <c r="T111" s="337">
        <v>112553.824393</v>
      </c>
      <c r="U111" s="337">
        <v>416.36971599999998</v>
      </c>
      <c r="V111" s="337">
        <v>0</v>
      </c>
      <c r="W111" s="337">
        <v>0</v>
      </c>
      <c r="X111" s="337">
        <v>0</v>
      </c>
      <c r="Y111" s="337">
        <v>0</v>
      </c>
      <c r="Z111" s="337">
        <v>0</v>
      </c>
      <c r="AA111" s="337">
        <v>112970.19</v>
      </c>
      <c r="AB111" s="337">
        <v>0</v>
      </c>
      <c r="AC111" s="337">
        <v>0</v>
      </c>
      <c r="AD111" s="337">
        <v>0</v>
      </c>
      <c r="AE111" s="337">
        <v>0</v>
      </c>
      <c r="AF111" s="337">
        <v>0</v>
      </c>
      <c r="AG111" s="337">
        <v>0</v>
      </c>
      <c r="AH111" s="337">
        <v>0</v>
      </c>
      <c r="AI111" s="337">
        <v>0</v>
      </c>
      <c r="AJ111" s="337">
        <v>0</v>
      </c>
      <c r="AK111" s="337">
        <v>0</v>
      </c>
      <c r="AL111" s="337">
        <v>0</v>
      </c>
      <c r="AM111" s="337">
        <v>0</v>
      </c>
      <c r="AN111" s="337">
        <v>0</v>
      </c>
      <c r="AO111" s="337">
        <v>0</v>
      </c>
      <c r="AP111" s="337">
        <v>0</v>
      </c>
      <c r="AQ111" s="337">
        <v>0</v>
      </c>
      <c r="AR111" s="337">
        <v>0</v>
      </c>
      <c r="AS111" s="337">
        <v>0</v>
      </c>
      <c r="AT111" s="337">
        <v>0</v>
      </c>
      <c r="AU111" s="337">
        <f t="shared" si="1"/>
        <v>0</v>
      </c>
      <c r="AV111" s="337">
        <v>34579.465889999999</v>
      </c>
      <c r="AW111" s="337">
        <v>112970.19</v>
      </c>
      <c r="AX111" s="338">
        <v>85</v>
      </c>
      <c r="AY111" s="338">
        <v>300</v>
      </c>
      <c r="AZ111" s="337">
        <v>336660</v>
      </c>
      <c r="BA111" s="337">
        <v>83250</v>
      </c>
      <c r="BB111" s="339">
        <v>89.51</v>
      </c>
      <c r="BC111" s="339">
        <v>87.504922240240205</v>
      </c>
      <c r="BD111" s="339">
        <v>10.59</v>
      </c>
      <c r="BE111" s="339"/>
      <c r="BF111" s="335" t="s">
        <v>712</v>
      </c>
      <c r="BG111" s="332"/>
      <c r="BH111" s="335" t="s">
        <v>574</v>
      </c>
      <c r="BI111" s="335" t="s">
        <v>577</v>
      </c>
      <c r="BJ111" s="335" t="s">
        <v>719</v>
      </c>
      <c r="BK111" s="335" t="s">
        <v>572</v>
      </c>
      <c r="BL111" s="333" t="s">
        <v>35</v>
      </c>
      <c r="BM111" s="339">
        <v>643231.84643795004</v>
      </c>
      <c r="BN111" s="333" t="s">
        <v>498</v>
      </c>
      <c r="BO111" s="339"/>
      <c r="BP111" s="340">
        <v>38674</v>
      </c>
      <c r="BQ111" s="340">
        <v>47799</v>
      </c>
      <c r="BR111" s="339">
        <v>34580.550000000003</v>
      </c>
      <c r="BS111" s="339">
        <v>17.32</v>
      </c>
      <c r="BT111" s="339">
        <v>19.78</v>
      </c>
    </row>
    <row r="112" spans="1:72" s="329" customFormat="1" ht="18.2" customHeight="1" x14ac:dyDescent="0.15">
      <c r="A112" s="341">
        <v>110</v>
      </c>
      <c r="B112" s="342" t="s">
        <v>806</v>
      </c>
      <c r="C112" s="342" t="s">
        <v>570</v>
      </c>
      <c r="D112" s="343">
        <v>45231</v>
      </c>
      <c r="E112" s="344" t="s">
        <v>392</v>
      </c>
      <c r="F112" s="345">
        <v>173</v>
      </c>
      <c r="G112" s="345">
        <v>172</v>
      </c>
      <c r="H112" s="346">
        <v>43277.27</v>
      </c>
      <c r="I112" s="346">
        <v>30445.96</v>
      </c>
      <c r="J112" s="346">
        <v>0</v>
      </c>
      <c r="K112" s="346">
        <v>73723.23</v>
      </c>
      <c r="L112" s="346">
        <v>343.96</v>
      </c>
      <c r="M112" s="346">
        <v>0</v>
      </c>
      <c r="N112" s="346">
        <v>0</v>
      </c>
      <c r="O112" s="346">
        <v>0</v>
      </c>
      <c r="P112" s="346">
        <v>0</v>
      </c>
      <c r="Q112" s="346">
        <v>0</v>
      </c>
      <c r="R112" s="346">
        <v>0</v>
      </c>
      <c r="S112" s="346">
        <v>73723.23</v>
      </c>
      <c r="T112" s="346">
        <v>94547.88</v>
      </c>
      <c r="U112" s="346">
        <v>381.9</v>
      </c>
      <c r="V112" s="346">
        <v>0</v>
      </c>
      <c r="W112" s="346">
        <v>0</v>
      </c>
      <c r="X112" s="346">
        <v>0</v>
      </c>
      <c r="Y112" s="346">
        <v>0</v>
      </c>
      <c r="Z112" s="346">
        <v>0</v>
      </c>
      <c r="AA112" s="346">
        <v>94929.78</v>
      </c>
      <c r="AB112" s="346">
        <v>0</v>
      </c>
      <c r="AC112" s="346">
        <v>0</v>
      </c>
      <c r="AD112" s="346">
        <v>0</v>
      </c>
      <c r="AE112" s="346">
        <v>0</v>
      </c>
      <c r="AF112" s="346">
        <v>0</v>
      </c>
      <c r="AG112" s="346">
        <v>0</v>
      </c>
      <c r="AH112" s="346">
        <v>0</v>
      </c>
      <c r="AI112" s="346">
        <v>0</v>
      </c>
      <c r="AJ112" s="346">
        <v>0</v>
      </c>
      <c r="AK112" s="346">
        <v>0</v>
      </c>
      <c r="AL112" s="346">
        <v>0</v>
      </c>
      <c r="AM112" s="346">
        <v>0</v>
      </c>
      <c r="AN112" s="346">
        <v>0</v>
      </c>
      <c r="AO112" s="346">
        <v>0</v>
      </c>
      <c r="AP112" s="346">
        <v>0</v>
      </c>
      <c r="AQ112" s="346">
        <v>0</v>
      </c>
      <c r="AR112" s="346">
        <v>0</v>
      </c>
      <c r="AS112" s="346">
        <v>0</v>
      </c>
      <c r="AT112" s="346">
        <v>0</v>
      </c>
      <c r="AU112" s="346">
        <f t="shared" si="1"/>
        <v>0</v>
      </c>
      <c r="AV112" s="346">
        <v>30789.919999999998</v>
      </c>
      <c r="AW112" s="346">
        <v>94929.78</v>
      </c>
      <c r="AX112" s="347">
        <v>85</v>
      </c>
      <c r="AY112" s="347">
        <v>300</v>
      </c>
      <c r="AZ112" s="346">
        <v>305773.13</v>
      </c>
      <c r="BA112" s="346">
        <v>76356.639999999999</v>
      </c>
      <c r="BB112" s="348">
        <v>90</v>
      </c>
      <c r="BC112" s="348">
        <v>86.896053833694097</v>
      </c>
      <c r="BD112" s="348">
        <v>10.59</v>
      </c>
      <c r="BE112" s="348"/>
      <c r="BF112" s="344" t="s">
        <v>571</v>
      </c>
      <c r="BG112" s="341"/>
      <c r="BH112" s="344" t="s">
        <v>352</v>
      </c>
      <c r="BI112" s="344" t="s">
        <v>617</v>
      </c>
      <c r="BJ112" s="344" t="s">
        <v>699</v>
      </c>
      <c r="BK112" s="344" t="s">
        <v>572</v>
      </c>
      <c r="BL112" s="342" t="s">
        <v>35</v>
      </c>
      <c r="BM112" s="348">
        <v>582675.45563619002</v>
      </c>
      <c r="BN112" s="342" t="s">
        <v>498</v>
      </c>
      <c r="BO112" s="348"/>
      <c r="BP112" s="349">
        <v>38666</v>
      </c>
      <c r="BQ112" s="349">
        <v>47791</v>
      </c>
      <c r="BR112" s="348">
        <v>30847.55</v>
      </c>
      <c r="BS112" s="348">
        <v>15.89</v>
      </c>
      <c r="BT112" s="348">
        <v>44.9</v>
      </c>
    </row>
    <row r="113" spans="1:72" s="329" customFormat="1" ht="18.2" customHeight="1" x14ac:dyDescent="0.15">
      <c r="A113" s="332">
        <v>111</v>
      </c>
      <c r="B113" s="333" t="s">
        <v>806</v>
      </c>
      <c r="C113" s="333" t="s">
        <v>570</v>
      </c>
      <c r="D113" s="334">
        <v>45231</v>
      </c>
      <c r="E113" s="335" t="s">
        <v>393</v>
      </c>
      <c r="F113" s="336">
        <v>186</v>
      </c>
      <c r="G113" s="336">
        <v>185</v>
      </c>
      <c r="H113" s="337">
        <v>50543.83</v>
      </c>
      <c r="I113" s="337">
        <v>38114.660000000003</v>
      </c>
      <c r="J113" s="337">
        <v>0</v>
      </c>
      <c r="K113" s="337">
        <v>88658.49</v>
      </c>
      <c r="L113" s="337">
        <v>408.22</v>
      </c>
      <c r="M113" s="337">
        <v>0</v>
      </c>
      <c r="N113" s="337">
        <v>0</v>
      </c>
      <c r="O113" s="337">
        <v>0</v>
      </c>
      <c r="P113" s="337">
        <v>0</v>
      </c>
      <c r="Q113" s="337">
        <v>0</v>
      </c>
      <c r="R113" s="337">
        <v>0</v>
      </c>
      <c r="S113" s="337">
        <v>88658.49</v>
      </c>
      <c r="T113" s="337">
        <v>117519.43</v>
      </c>
      <c r="U113" s="337">
        <v>428.75</v>
      </c>
      <c r="V113" s="337">
        <v>0</v>
      </c>
      <c r="W113" s="337">
        <v>0</v>
      </c>
      <c r="X113" s="337">
        <v>0</v>
      </c>
      <c r="Y113" s="337">
        <v>0</v>
      </c>
      <c r="Z113" s="337">
        <v>0</v>
      </c>
      <c r="AA113" s="337">
        <v>117948.18</v>
      </c>
      <c r="AB113" s="337">
        <v>0</v>
      </c>
      <c r="AC113" s="337">
        <v>0</v>
      </c>
      <c r="AD113" s="337">
        <v>0</v>
      </c>
      <c r="AE113" s="337">
        <v>0</v>
      </c>
      <c r="AF113" s="337">
        <v>0</v>
      </c>
      <c r="AG113" s="337">
        <v>0</v>
      </c>
      <c r="AH113" s="337">
        <v>0</v>
      </c>
      <c r="AI113" s="337">
        <v>0</v>
      </c>
      <c r="AJ113" s="337">
        <v>0</v>
      </c>
      <c r="AK113" s="337">
        <v>0</v>
      </c>
      <c r="AL113" s="337">
        <v>0</v>
      </c>
      <c r="AM113" s="337">
        <v>0</v>
      </c>
      <c r="AN113" s="337">
        <v>0</v>
      </c>
      <c r="AO113" s="337">
        <v>0</v>
      </c>
      <c r="AP113" s="337">
        <v>0</v>
      </c>
      <c r="AQ113" s="337">
        <v>0</v>
      </c>
      <c r="AR113" s="337">
        <v>0</v>
      </c>
      <c r="AS113" s="337">
        <v>0</v>
      </c>
      <c r="AT113" s="337">
        <v>0</v>
      </c>
      <c r="AU113" s="337">
        <f t="shared" si="1"/>
        <v>0</v>
      </c>
      <c r="AV113" s="337">
        <v>38522.879999999997</v>
      </c>
      <c r="AW113" s="337">
        <v>117948.18</v>
      </c>
      <c r="AX113" s="338">
        <v>85</v>
      </c>
      <c r="AY113" s="338">
        <v>300</v>
      </c>
      <c r="AZ113" s="337">
        <v>370025</v>
      </c>
      <c r="BA113" s="337">
        <v>90834.32</v>
      </c>
      <c r="BB113" s="339">
        <v>88.49</v>
      </c>
      <c r="BC113" s="339">
        <v>86.370325446373101</v>
      </c>
      <c r="BD113" s="339">
        <v>10.18</v>
      </c>
      <c r="BE113" s="339"/>
      <c r="BF113" s="335" t="s">
        <v>571</v>
      </c>
      <c r="BG113" s="332"/>
      <c r="BH113" s="335" t="s">
        <v>352</v>
      </c>
      <c r="BI113" s="335" t="s">
        <v>617</v>
      </c>
      <c r="BJ113" s="335" t="s">
        <v>733</v>
      </c>
      <c r="BK113" s="335" t="s">
        <v>572</v>
      </c>
      <c r="BL113" s="333" t="s">
        <v>35</v>
      </c>
      <c r="BM113" s="339">
        <v>700717.07461497001</v>
      </c>
      <c r="BN113" s="333" t="s">
        <v>498</v>
      </c>
      <c r="BO113" s="339"/>
      <c r="BP113" s="340">
        <v>38674</v>
      </c>
      <c r="BQ113" s="340">
        <v>47799</v>
      </c>
      <c r="BR113" s="339">
        <v>37646.83</v>
      </c>
      <c r="BS113" s="339">
        <v>19.47</v>
      </c>
      <c r="BT113" s="339">
        <v>44.92</v>
      </c>
    </row>
    <row r="114" spans="1:72" s="329" customFormat="1" ht="18.2" customHeight="1" x14ac:dyDescent="0.15">
      <c r="A114" s="341">
        <v>112</v>
      </c>
      <c r="B114" s="342" t="s">
        <v>806</v>
      </c>
      <c r="C114" s="342" t="s">
        <v>570</v>
      </c>
      <c r="D114" s="343">
        <v>45231</v>
      </c>
      <c r="E114" s="344" t="s">
        <v>394</v>
      </c>
      <c r="F114" s="345">
        <v>146</v>
      </c>
      <c r="G114" s="345">
        <v>145</v>
      </c>
      <c r="H114" s="346">
        <v>42768.18</v>
      </c>
      <c r="I114" s="346">
        <v>27832.34</v>
      </c>
      <c r="J114" s="346">
        <v>0</v>
      </c>
      <c r="K114" s="346">
        <v>70600.52</v>
      </c>
      <c r="L114" s="346">
        <v>339.92</v>
      </c>
      <c r="M114" s="346">
        <v>0</v>
      </c>
      <c r="N114" s="346">
        <v>0</v>
      </c>
      <c r="O114" s="346">
        <v>0</v>
      </c>
      <c r="P114" s="346">
        <v>0</v>
      </c>
      <c r="Q114" s="346">
        <v>0</v>
      </c>
      <c r="R114" s="346">
        <v>0</v>
      </c>
      <c r="S114" s="346">
        <v>70600.52</v>
      </c>
      <c r="T114" s="346">
        <v>76893.52</v>
      </c>
      <c r="U114" s="346">
        <v>377.4</v>
      </c>
      <c r="V114" s="346">
        <v>0</v>
      </c>
      <c r="W114" s="346">
        <v>0</v>
      </c>
      <c r="X114" s="346">
        <v>0</v>
      </c>
      <c r="Y114" s="346">
        <v>0</v>
      </c>
      <c r="Z114" s="346">
        <v>0</v>
      </c>
      <c r="AA114" s="346">
        <v>77270.92</v>
      </c>
      <c r="AB114" s="346">
        <v>0</v>
      </c>
      <c r="AC114" s="346">
        <v>0</v>
      </c>
      <c r="AD114" s="346">
        <v>0</v>
      </c>
      <c r="AE114" s="346">
        <v>0</v>
      </c>
      <c r="AF114" s="346">
        <v>0</v>
      </c>
      <c r="AG114" s="346">
        <v>0</v>
      </c>
      <c r="AH114" s="346">
        <v>0</v>
      </c>
      <c r="AI114" s="346">
        <v>0</v>
      </c>
      <c r="AJ114" s="346">
        <v>0</v>
      </c>
      <c r="AK114" s="346">
        <v>0</v>
      </c>
      <c r="AL114" s="346">
        <v>0</v>
      </c>
      <c r="AM114" s="346">
        <v>0</v>
      </c>
      <c r="AN114" s="346">
        <v>0</v>
      </c>
      <c r="AO114" s="346">
        <v>0</v>
      </c>
      <c r="AP114" s="346">
        <v>0</v>
      </c>
      <c r="AQ114" s="346">
        <v>0</v>
      </c>
      <c r="AR114" s="346">
        <v>0</v>
      </c>
      <c r="AS114" s="346">
        <v>0</v>
      </c>
      <c r="AT114" s="346">
        <v>0</v>
      </c>
      <c r="AU114" s="346">
        <f t="shared" si="1"/>
        <v>0</v>
      </c>
      <c r="AV114" s="346">
        <v>28172.26</v>
      </c>
      <c r="AW114" s="346">
        <v>77270.92</v>
      </c>
      <c r="AX114" s="347">
        <v>85</v>
      </c>
      <c r="AY114" s="347">
        <v>300</v>
      </c>
      <c r="AZ114" s="346">
        <v>302175.8</v>
      </c>
      <c r="BA114" s="346">
        <v>75458.33</v>
      </c>
      <c r="BB114" s="348">
        <v>89.99</v>
      </c>
      <c r="BC114" s="348">
        <v>84.196679078373506</v>
      </c>
      <c r="BD114" s="348">
        <v>10.59</v>
      </c>
      <c r="BE114" s="348"/>
      <c r="BF114" s="344" t="s">
        <v>571</v>
      </c>
      <c r="BG114" s="341"/>
      <c r="BH114" s="344" t="s">
        <v>352</v>
      </c>
      <c r="BI114" s="344" t="s">
        <v>617</v>
      </c>
      <c r="BJ114" s="344" t="s">
        <v>699</v>
      </c>
      <c r="BK114" s="344" t="s">
        <v>572</v>
      </c>
      <c r="BL114" s="342" t="s">
        <v>35</v>
      </c>
      <c r="BM114" s="348">
        <v>557994.95164756</v>
      </c>
      <c r="BN114" s="342" t="s">
        <v>498</v>
      </c>
      <c r="BO114" s="348"/>
      <c r="BP114" s="349">
        <v>38666</v>
      </c>
      <c r="BQ114" s="349">
        <v>47791</v>
      </c>
      <c r="BR114" s="348">
        <v>24716.400000000001</v>
      </c>
      <c r="BS114" s="348">
        <v>15.7</v>
      </c>
      <c r="BT114" s="348">
        <v>44.9</v>
      </c>
    </row>
    <row r="115" spans="1:72" s="329" customFormat="1" ht="18.2" customHeight="1" x14ac:dyDescent="0.15">
      <c r="A115" s="332">
        <v>113</v>
      </c>
      <c r="B115" s="333" t="s">
        <v>806</v>
      </c>
      <c r="C115" s="333" t="s">
        <v>570</v>
      </c>
      <c r="D115" s="334">
        <v>45231</v>
      </c>
      <c r="E115" s="335" t="s">
        <v>737</v>
      </c>
      <c r="F115" s="336">
        <v>0</v>
      </c>
      <c r="G115" s="336">
        <v>0</v>
      </c>
      <c r="H115" s="337">
        <v>13713.31</v>
      </c>
      <c r="I115" s="337">
        <v>0</v>
      </c>
      <c r="J115" s="337">
        <v>0</v>
      </c>
      <c r="K115" s="337">
        <v>13713.31</v>
      </c>
      <c r="L115" s="337">
        <v>677.99</v>
      </c>
      <c r="M115" s="337">
        <v>0</v>
      </c>
      <c r="N115" s="337">
        <v>0</v>
      </c>
      <c r="O115" s="337">
        <v>0</v>
      </c>
      <c r="P115" s="337">
        <v>677.99</v>
      </c>
      <c r="Q115" s="337">
        <v>961.07</v>
      </c>
      <c r="R115" s="337">
        <v>0</v>
      </c>
      <c r="S115" s="337">
        <v>12074.25</v>
      </c>
      <c r="T115" s="337">
        <v>0</v>
      </c>
      <c r="U115" s="337">
        <v>112.54</v>
      </c>
      <c r="V115" s="337">
        <v>0</v>
      </c>
      <c r="W115" s="337">
        <v>0</v>
      </c>
      <c r="X115" s="337">
        <v>112.54</v>
      </c>
      <c r="Y115" s="337">
        <v>0</v>
      </c>
      <c r="Z115" s="337">
        <v>0</v>
      </c>
      <c r="AA115" s="337">
        <v>0</v>
      </c>
      <c r="AB115" s="337">
        <v>17.3</v>
      </c>
      <c r="AC115" s="337">
        <v>0</v>
      </c>
      <c r="AD115" s="337">
        <v>0</v>
      </c>
      <c r="AE115" s="337">
        <v>0</v>
      </c>
      <c r="AF115" s="337">
        <v>0</v>
      </c>
      <c r="AG115" s="337">
        <v>0</v>
      </c>
      <c r="AH115" s="337">
        <v>40.39</v>
      </c>
      <c r="AI115" s="337">
        <v>108.45</v>
      </c>
      <c r="AJ115" s="337">
        <v>0</v>
      </c>
      <c r="AK115" s="337">
        <v>0</v>
      </c>
      <c r="AL115" s="337">
        <v>0</v>
      </c>
      <c r="AM115" s="337">
        <v>0</v>
      </c>
      <c r="AN115" s="337">
        <v>0</v>
      </c>
      <c r="AO115" s="337">
        <v>0</v>
      </c>
      <c r="AP115" s="337">
        <v>0</v>
      </c>
      <c r="AQ115" s="337">
        <v>323.91300000000001</v>
      </c>
      <c r="AR115" s="337">
        <v>0</v>
      </c>
      <c r="AS115" s="337">
        <v>0</v>
      </c>
      <c r="AT115" s="337">
        <v>0</v>
      </c>
      <c r="AU115" s="337">
        <f t="shared" si="1"/>
        <v>2241.6530000000002</v>
      </c>
      <c r="AV115" s="337">
        <v>0</v>
      </c>
      <c r="AW115" s="337">
        <v>0</v>
      </c>
      <c r="AX115" s="338">
        <v>84</v>
      </c>
      <c r="AY115" s="338">
        <v>300</v>
      </c>
      <c r="AZ115" s="337">
        <v>354105.91700000002</v>
      </c>
      <c r="BA115" s="337">
        <v>83160</v>
      </c>
      <c r="BB115" s="339">
        <v>84.46</v>
      </c>
      <c r="BC115" s="339">
        <v>12.2630009018759</v>
      </c>
      <c r="BD115" s="339">
        <v>10.59</v>
      </c>
      <c r="BE115" s="339"/>
      <c r="BF115" s="335" t="s">
        <v>712</v>
      </c>
      <c r="BG115" s="332"/>
      <c r="BH115" s="335" t="s">
        <v>599</v>
      </c>
      <c r="BI115" s="335" t="s">
        <v>629</v>
      </c>
      <c r="BJ115" s="335" t="s">
        <v>630</v>
      </c>
      <c r="BK115" s="335" t="s">
        <v>82</v>
      </c>
      <c r="BL115" s="333" t="s">
        <v>35</v>
      </c>
      <c r="BM115" s="339">
        <v>95429.474810250002</v>
      </c>
      <c r="BN115" s="333" t="s">
        <v>498</v>
      </c>
      <c r="BO115" s="339"/>
      <c r="BP115" s="340">
        <v>38646</v>
      </c>
      <c r="BQ115" s="340">
        <v>47771</v>
      </c>
      <c r="BR115" s="339">
        <v>0</v>
      </c>
      <c r="BS115" s="339">
        <v>17.3</v>
      </c>
      <c r="BT115" s="339">
        <v>0</v>
      </c>
    </row>
    <row r="116" spans="1:72" s="329" customFormat="1" ht="18.2" customHeight="1" x14ac:dyDescent="0.15">
      <c r="A116" s="341">
        <v>114</v>
      </c>
      <c r="B116" s="342" t="s">
        <v>806</v>
      </c>
      <c r="C116" s="342" t="s">
        <v>570</v>
      </c>
      <c r="D116" s="343">
        <v>45231</v>
      </c>
      <c r="E116" s="344" t="s">
        <v>395</v>
      </c>
      <c r="F116" s="345">
        <v>71</v>
      </c>
      <c r="G116" s="345">
        <v>70</v>
      </c>
      <c r="H116" s="346">
        <v>69284.08</v>
      </c>
      <c r="I116" s="346">
        <v>29743.06</v>
      </c>
      <c r="J116" s="346">
        <v>0</v>
      </c>
      <c r="K116" s="346">
        <v>99027.14</v>
      </c>
      <c r="L116" s="346">
        <v>559.55999999999995</v>
      </c>
      <c r="M116" s="346">
        <v>0</v>
      </c>
      <c r="N116" s="346">
        <v>0</v>
      </c>
      <c r="O116" s="346">
        <v>0</v>
      </c>
      <c r="P116" s="346">
        <v>0</v>
      </c>
      <c r="Q116" s="346">
        <v>0</v>
      </c>
      <c r="R116" s="346">
        <v>0</v>
      </c>
      <c r="S116" s="346">
        <v>99027.14</v>
      </c>
      <c r="T116" s="346">
        <v>51709.279999999999</v>
      </c>
      <c r="U116" s="346">
        <v>587.72</v>
      </c>
      <c r="V116" s="346">
        <v>0</v>
      </c>
      <c r="W116" s="346">
        <v>0</v>
      </c>
      <c r="X116" s="346">
        <v>0</v>
      </c>
      <c r="Y116" s="346">
        <v>0</v>
      </c>
      <c r="Z116" s="346">
        <v>0</v>
      </c>
      <c r="AA116" s="346">
        <v>52297</v>
      </c>
      <c r="AB116" s="346">
        <v>0</v>
      </c>
      <c r="AC116" s="346">
        <v>0</v>
      </c>
      <c r="AD116" s="346">
        <v>0</v>
      </c>
      <c r="AE116" s="346">
        <v>0</v>
      </c>
      <c r="AF116" s="346">
        <v>0</v>
      </c>
      <c r="AG116" s="346">
        <v>0</v>
      </c>
      <c r="AH116" s="346">
        <v>0</v>
      </c>
      <c r="AI116" s="346">
        <v>0</v>
      </c>
      <c r="AJ116" s="346">
        <v>0</v>
      </c>
      <c r="AK116" s="346">
        <v>0</v>
      </c>
      <c r="AL116" s="346">
        <v>0</v>
      </c>
      <c r="AM116" s="346">
        <v>0</v>
      </c>
      <c r="AN116" s="346">
        <v>0</v>
      </c>
      <c r="AO116" s="346">
        <v>0</v>
      </c>
      <c r="AP116" s="346">
        <v>0</v>
      </c>
      <c r="AQ116" s="346">
        <v>0</v>
      </c>
      <c r="AR116" s="346">
        <v>0</v>
      </c>
      <c r="AS116" s="346">
        <v>0</v>
      </c>
      <c r="AT116" s="346">
        <v>0</v>
      </c>
      <c r="AU116" s="346">
        <f t="shared" si="1"/>
        <v>0</v>
      </c>
      <c r="AV116" s="346">
        <v>30302.62</v>
      </c>
      <c r="AW116" s="346">
        <v>52297</v>
      </c>
      <c r="AX116" s="347">
        <v>85</v>
      </c>
      <c r="AY116" s="347">
        <v>300</v>
      </c>
      <c r="AZ116" s="346">
        <v>500000</v>
      </c>
      <c r="BA116" s="346">
        <v>124511.67</v>
      </c>
      <c r="BB116" s="348">
        <v>89.99</v>
      </c>
      <c r="BC116" s="348">
        <v>71.571221626053202</v>
      </c>
      <c r="BD116" s="348">
        <v>10.18</v>
      </c>
      <c r="BE116" s="348"/>
      <c r="BF116" s="344" t="s">
        <v>712</v>
      </c>
      <c r="BG116" s="341"/>
      <c r="BH116" s="344" t="s">
        <v>635</v>
      </c>
      <c r="BI116" s="344" t="s">
        <v>650</v>
      </c>
      <c r="BJ116" s="344" t="s">
        <v>738</v>
      </c>
      <c r="BK116" s="344" t="s">
        <v>572</v>
      </c>
      <c r="BL116" s="342" t="s">
        <v>35</v>
      </c>
      <c r="BM116" s="348">
        <v>782666.24942841998</v>
      </c>
      <c r="BN116" s="342" t="s">
        <v>498</v>
      </c>
      <c r="BO116" s="348"/>
      <c r="BP116" s="349">
        <v>38686</v>
      </c>
      <c r="BQ116" s="349">
        <v>47811</v>
      </c>
      <c r="BR116" s="348">
        <v>21164.46</v>
      </c>
      <c r="BS116" s="348">
        <v>26.69</v>
      </c>
      <c r="BT116" s="348">
        <v>44.81</v>
      </c>
    </row>
    <row r="117" spans="1:72" s="329" customFormat="1" ht="18.2" customHeight="1" x14ac:dyDescent="0.15">
      <c r="A117" s="332">
        <v>115</v>
      </c>
      <c r="B117" s="333" t="s">
        <v>806</v>
      </c>
      <c r="C117" s="333" t="s">
        <v>570</v>
      </c>
      <c r="D117" s="334">
        <v>45231</v>
      </c>
      <c r="E117" s="335" t="s">
        <v>396</v>
      </c>
      <c r="F117" s="336">
        <v>170</v>
      </c>
      <c r="G117" s="336">
        <v>169</v>
      </c>
      <c r="H117" s="337">
        <v>39419.54</v>
      </c>
      <c r="I117" s="337">
        <v>27525.77</v>
      </c>
      <c r="J117" s="337">
        <v>0</v>
      </c>
      <c r="K117" s="337">
        <v>66945.31</v>
      </c>
      <c r="L117" s="337">
        <v>313.32</v>
      </c>
      <c r="M117" s="337">
        <v>0</v>
      </c>
      <c r="N117" s="337">
        <v>0</v>
      </c>
      <c r="O117" s="337">
        <v>0</v>
      </c>
      <c r="P117" s="337">
        <v>0</v>
      </c>
      <c r="Q117" s="337">
        <v>0</v>
      </c>
      <c r="R117" s="337">
        <v>0</v>
      </c>
      <c r="S117" s="337">
        <v>66945.31</v>
      </c>
      <c r="T117" s="337">
        <v>84439.46</v>
      </c>
      <c r="U117" s="337">
        <v>347.85</v>
      </c>
      <c r="V117" s="337">
        <v>0</v>
      </c>
      <c r="W117" s="337">
        <v>0</v>
      </c>
      <c r="X117" s="337">
        <v>0</v>
      </c>
      <c r="Y117" s="337">
        <v>0</v>
      </c>
      <c r="Z117" s="337">
        <v>0</v>
      </c>
      <c r="AA117" s="337">
        <v>84787.31</v>
      </c>
      <c r="AB117" s="337">
        <v>0</v>
      </c>
      <c r="AC117" s="337">
        <v>0</v>
      </c>
      <c r="AD117" s="337">
        <v>0</v>
      </c>
      <c r="AE117" s="337">
        <v>0</v>
      </c>
      <c r="AF117" s="337">
        <v>0</v>
      </c>
      <c r="AG117" s="337">
        <v>0</v>
      </c>
      <c r="AH117" s="337">
        <v>0</v>
      </c>
      <c r="AI117" s="337">
        <v>0</v>
      </c>
      <c r="AJ117" s="337">
        <v>0</v>
      </c>
      <c r="AK117" s="337">
        <v>0</v>
      </c>
      <c r="AL117" s="337">
        <v>0</v>
      </c>
      <c r="AM117" s="337">
        <v>0</v>
      </c>
      <c r="AN117" s="337">
        <v>0</v>
      </c>
      <c r="AO117" s="337">
        <v>0</v>
      </c>
      <c r="AP117" s="337">
        <v>0</v>
      </c>
      <c r="AQ117" s="337">
        <v>0</v>
      </c>
      <c r="AR117" s="337">
        <v>0</v>
      </c>
      <c r="AS117" s="337">
        <v>0</v>
      </c>
      <c r="AT117" s="337">
        <v>0</v>
      </c>
      <c r="AU117" s="337">
        <f t="shared" si="1"/>
        <v>0</v>
      </c>
      <c r="AV117" s="337">
        <v>27839.09</v>
      </c>
      <c r="AW117" s="337">
        <v>84787.31</v>
      </c>
      <c r="AX117" s="338">
        <v>85</v>
      </c>
      <c r="AY117" s="338">
        <v>300</v>
      </c>
      <c r="AZ117" s="337">
        <v>278677</v>
      </c>
      <c r="BA117" s="337">
        <v>69551.5</v>
      </c>
      <c r="BB117" s="339">
        <v>89.99</v>
      </c>
      <c r="BC117" s="339">
        <v>86.617951401479502</v>
      </c>
      <c r="BD117" s="339">
        <v>10.59</v>
      </c>
      <c r="BE117" s="339"/>
      <c r="BF117" s="335" t="s">
        <v>712</v>
      </c>
      <c r="BG117" s="332"/>
      <c r="BH117" s="335" t="s">
        <v>352</v>
      </c>
      <c r="BI117" s="335" t="s">
        <v>617</v>
      </c>
      <c r="BJ117" s="335" t="s">
        <v>733</v>
      </c>
      <c r="BK117" s="335" t="s">
        <v>572</v>
      </c>
      <c r="BL117" s="333" t="s">
        <v>35</v>
      </c>
      <c r="BM117" s="339">
        <v>529105.80568642996</v>
      </c>
      <c r="BN117" s="333" t="s">
        <v>498</v>
      </c>
      <c r="BO117" s="339"/>
      <c r="BP117" s="340">
        <v>38681</v>
      </c>
      <c r="BQ117" s="340">
        <v>47806</v>
      </c>
      <c r="BR117" s="339">
        <v>28278.39</v>
      </c>
      <c r="BS117" s="339">
        <v>14.47</v>
      </c>
      <c r="BT117" s="339">
        <v>44.85</v>
      </c>
    </row>
    <row r="118" spans="1:72" s="329" customFormat="1" ht="18.2" customHeight="1" x14ac:dyDescent="0.15">
      <c r="A118" s="341">
        <v>116</v>
      </c>
      <c r="B118" s="342" t="s">
        <v>806</v>
      </c>
      <c r="C118" s="342" t="s">
        <v>570</v>
      </c>
      <c r="D118" s="343">
        <v>45231</v>
      </c>
      <c r="E118" s="344" t="s">
        <v>397</v>
      </c>
      <c r="F118" s="345">
        <v>195</v>
      </c>
      <c r="G118" s="345">
        <v>194</v>
      </c>
      <c r="H118" s="346">
        <v>48596.71</v>
      </c>
      <c r="I118" s="346">
        <v>35868.879999999997</v>
      </c>
      <c r="J118" s="346">
        <v>0</v>
      </c>
      <c r="K118" s="346">
        <v>84465.59</v>
      </c>
      <c r="L118" s="346">
        <v>386.22</v>
      </c>
      <c r="M118" s="346">
        <v>0</v>
      </c>
      <c r="N118" s="346">
        <v>0</v>
      </c>
      <c r="O118" s="346">
        <v>0</v>
      </c>
      <c r="P118" s="346">
        <v>0</v>
      </c>
      <c r="Q118" s="346">
        <v>0</v>
      </c>
      <c r="R118" s="346">
        <v>0</v>
      </c>
      <c r="S118" s="346">
        <v>84465.59</v>
      </c>
      <c r="T118" s="346">
        <v>123064.55</v>
      </c>
      <c r="U118" s="346">
        <v>428.84</v>
      </c>
      <c r="V118" s="346">
        <v>0</v>
      </c>
      <c r="W118" s="346">
        <v>0</v>
      </c>
      <c r="X118" s="346">
        <v>0</v>
      </c>
      <c r="Y118" s="346">
        <v>0</v>
      </c>
      <c r="Z118" s="346">
        <v>0</v>
      </c>
      <c r="AA118" s="346">
        <v>123493.39</v>
      </c>
      <c r="AB118" s="346">
        <v>0</v>
      </c>
      <c r="AC118" s="346">
        <v>0</v>
      </c>
      <c r="AD118" s="346">
        <v>0</v>
      </c>
      <c r="AE118" s="346">
        <v>0</v>
      </c>
      <c r="AF118" s="346">
        <v>0</v>
      </c>
      <c r="AG118" s="346">
        <v>0</v>
      </c>
      <c r="AH118" s="346">
        <v>0</v>
      </c>
      <c r="AI118" s="346">
        <v>0</v>
      </c>
      <c r="AJ118" s="346">
        <v>0</v>
      </c>
      <c r="AK118" s="346">
        <v>0</v>
      </c>
      <c r="AL118" s="346">
        <v>0</v>
      </c>
      <c r="AM118" s="346">
        <v>0</v>
      </c>
      <c r="AN118" s="346">
        <v>0</v>
      </c>
      <c r="AO118" s="346">
        <v>0</v>
      </c>
      <c r="AP118" s="346">
        <v>0</v>
      </c>
      <c r="AQ118" s="346">
        <v>0</v>
      </c>
      <c r="AR118" s="346">
        <v>0</v>
      </c>
      <c r="AS118" s="346">
        <v>0</v>
      </c>
      <c r="AT118" s="346">
        <v>0</v>
      </c>
      <c r="AU118" s="346">
        <f t="shared" si="1"/>
        <v>0</v>
      </c>
      <c r="AV118" s="346">
        <v>36255.1</v>
      </c>
      <c r="AW118" s="346">
        <v>123493.39</v>
      </c>
      <c r="AX118" s="347">
        <v>85</v>
      </c>
      <c r="AY118" s="347">
        <v>300</v>
      </c>
      <c r="AZ118" s="346">
        <v>347022</v>
      </c>
      <c r="BA118" s="346">
        <v>85740.23</v>
      </c>
      <c r="BB118" s="348">
        <v>89.21</v>
      </c>
      <c r="BC118" s="348">
        <v>87.883777357490203</v>
      </c>
      <c r="BD118" s="348">
        <v>10.59</v>
      </c>
      <c r="BE118" s="348"/>
      <c r="BF118" s="344" t="s">
        <v>571</v>
      </c>
      <c r="BG118" s="341"/>
      <c r="BH118" s="344" t="s">
        <v>599</v>
      </c>
      <c r="BI118" s="344" t="s">
        <v>739</v>
      </c>
      <c r="BJ118" s="344" t="s">
        <v>740</v>
      </c>
      <c r="BK118" s="344" t="s">
        <v>572</v>
      </c>
      <c r="BL118" s="342" t="s">
        <v>35</v>
      </c>
      <c r="BM118" s="348">
        <v>667578.26724127005</v>
      </c>
      <c r="BN118" s="342" t="s">
        <v>498</v>
      </c>
      <c r="BO118" s="348"/>
      <c r="BP118" s="349">
        <v>38682</v>
      </c>
      <c r="BQ118" s="349">
        <v>47809</v>
      </c>
      <c r="BR118" s="348">
        <v>42050.47</v>
      </c>
      <c r="BS118" s="348">
        <v>17.84</v>
      </c>
      <c r="BT118" s="348">
        <v>44.81</v>
      </c>
    </row>
    <row r="119" spans="1:72" s="329" customFormat="1" ht="18.2" customHeight="1" x14ac:dyDescent="0.15">
      <c r="A119" s="332">
        <v>117</v>
      </c>
      <c r="B119" s="333" t="s">
        <v>806</v>
      </c>
      <c r="C119" s="333" t="s">
        <v>570</v>
      </c>
      <c r="D119" s="334">
        <v>45231</v>
      </c>
      <c r="E119" s="335" t="s">
        <v>398</v>
      </c>
      <c r="F119" s="336">
        <v>180</v>
      </c>
      <c r="G119" s="336">
        <v>179</v>
      </c>
      <c r="H119" s="337">
        <v>38793.370000000003</v>
      </c>
      <c r="I119" s="337">
        <v>27289.67</v>
      </c>
      <c r="J119" s="337">
        <v>0</v>
      </c>
      <c r="K119" s="337">
        <v>66083.039999999994</v>
      </c>
      <c r="L119" s="337">
        <v>303.24</v>
      </c>
      <c r="M119" s="337">
        <v>0</v>
      </c>
      <c r="N119" s="337">
        <v>0</v>
      </c>
      <c r="O119" s="337">
        <v>0</v>
      </c>
      <c r="P119" s="337">
        <v>0</v>
      </c>
      <c r="Q119" s="337">
        <v>0</v>
      </c>
      <c r="R119" s="337">
        <v>0</v>
      </c>
      <c r="S119" s="337">
        <v>66083.039999999994</v>
      </c>
      <c r="T119" s="337">
        <v>88910.35</v>
      </c>
      <c r="U119" s="337">
        <v>342.33</v>
      </c>
      <c r="V119" s="337">
        <v>0</v>
      </c>
      <c r="W119" s="337">
        <v>0</v>
      </c>
      <c r="X119" s="337">
        <v>0</v>
      </c>
      <c r="Y119" s="337">
        <v>0</v>
      </c>
      <c r="Z119" s="337">
        <v>0</v>
      </c>
      <c r="AA119" s="337">
        <v>89252.68</v>
      </c>
      <c r="AB119" s="337">
        <v>0</v>
      </c>
      <c r="AC119" s="337">
        <v>0</v>
      </c>
      <c r="AD119" s="337">
        <v>0</v>
      </c>
      <c r="AE119" s="337">
        <v>0</v>
      </c>
      <c r="AF119" s="337">
        <v>0</v>
      </c>
      <c r="AG119" s="337">
        <v>0</v>
      </c>
      <c r="AH119" s="337">
        <v>0</v>
      </c>
      <c r="AI119" s="337">
        <v>0</v>
      </c>
      <c r="AJ119" s="337">
        <v>0</v>
      </c>
      <c r="AK119" s="337">
        <v>0</v>
      </c>
      <c r="AL119" s="337">
        <v>0</v>
      </c>
      <c r="AM119" s="337">
        <v>0</v>
      </c>
      <c r="AN119" s="337">
        <v>0</v>
      </c>
      <c r="AO119" s="337">
        <v>0</v>
      </c>
      <c r="AP119" s="337">
        <v>0</v>
      </c>
      <c r="AQ119" s="337">
        <v>0</v>
      </c>
      <c r="AR119" s="337">
        <v>0</v>
      </c>
      <c r="AS119" s="337">
        <v>0</v>
      </c>
      <c r="AT119" s="337">
        <v>0</v>
      </c>
      <c r="AU119" s="337">
        <f t="shared" si="1"/>
        <v>0</v>
      </c>
      <c r="AV119" s="337">
        <v>27592.91</v>
      </c>
      <c r="AW119" s="337">
        <v>89252.68</v>
      </c>
      <c r="AX119" s="338">
        <v>86</v>
      </c>
      <c r="AY119" s="338">
        <v>300</v>
      </c>
      <c r="AZ119" s="337">
        <v>272950</v>
      </c>
      <c r="BA119" s="337">
        <v>67910.53</v>
      </c>
      <c r="BB119" s="339">
        <v>89.99</v>
      </c>
      <c r="BC119" s="339">
        <v>87.568345727827506</v>
      </c>
      <c r="BD119" s="339">
        <v>10.59</v>
      </c>
      <c r="BE119" s="339"/>
      <c r="BF119" s="335" t="s">
        <v>571</v>
      </c>
      <c r="BG119" s="332"/>
      <c r="BH119" s="335" t="s">
        <v>352</v>
      </c>
      <c r="BI119" s="335" t="s">
        <v>617</v>
      </c>
      <c r="BJ119" s="335" t="s">
        <v>699</v>
      </c>
      <c r="BK119" s="335" t="s">
        <v>572</v>
      </c>
      <c r="BL119" s="333" t="s">
        <v>35</v>
      </c>
      <c r="BM119" s="339">
        <v>522290.80904112</v>
      </c>
      <c r="BN119" s="333" t="s">
        <v>498</v>
      </c>
      <c r="BO119" s="339"/>
      <c r="BP119" s="340">
        <v>38687</v>
      </c>
      <c r="BQ119" s="340">
        <v>47813</v>
      </c>
      <c r="BR119" s="339">
        <v>29842.02</v>
      </c>
      <c r="BS119" s="339">
        <v>14.13</v>
      </c>
      <c r="BT119" s="339">
        <v>44.73</v>
      </c>
    </row>
    <row r="120" spans="1:72" s="329" customFormat="1" ht="18.2" customHeight="1" x14ac:dyDescent="0.15">
      <c r="A120" s="341">
        <v>118</v>
      </c>
      <c r="B120" s="342" t="s">
        <v>806</v>
      </c>
      <c r="C120" s="342" t="s">
        <v>570</v>
      </c>
      <c r="D120" s="343">
        <v>45231</v>
      </c>
      <c r="E120" s="344" t="s">
        <v>880</v>
      </c>
      <c r="F120" s="345">
        <v>177</v>
      </c>
      <c r="G120" s="345">
        <v>176</v>
      </c>
      <c r="H120" s="346">
        <v>51436.325295000002</v>
      </c>
      <c r="I120" s="346">
        <v>35943.244704999997</v>
      </c>
      <c r="J120" s="346">
        <v>0</v>
      </c>
      <c r="K120" s="346">
        <v>87379.57</v>
      </c>
      <c r="L120" s="346">
        <v>453.92557099999999</v>
      </c>
      <c r="M120" s="346">
        <v>0</v>
      </c>
      <c r="N120" s="346">
        <v>0</v>
      </c>
      <c r="O120" s="346">
        <v>0</v>
      </c>
      <c r="P120" s="346">
        <v>0</v>
      </c>
      <c r="Q120" s="346">
        <v>0</v>
      </c>
      <c r="R120" s="346">
        <v>0</v>
      </c>
      <c r="S120" s="346">
        <v>87379.57</v>
      </c>
      <c r="T120" s="346">
        <v>115446.505295</v>
      </c>
      <c r="U120" s="346">
        <v>18.73</v>
      </c>
      <c r="V120" s="346">
        <v>0</v>
      </c>
      <c r="W120" s="346">
        <v>0</v>
      </c>
      <c r="X120" s="346">
        <v>0</v>
      </c>
      <c r="Y120" s="346">
        <v>0</v>
      </c>
      <c r="Z120" s="346">
        <v>0</v>
      </c>
      <c r="AA120" s="346">
        <v>115900.44</v>
      </c>
      <c r="AB120" s="346">
        <v>0</v>
      </c>
      <c r="AC120" s="346">
        <v>0</v>
      </c>
      <c r="AD120" s="346">
        <v>0</v>
      </c>
      <c r="AE120" s="346">
        <v>0</v>
      </c>
      <c r="AF120" s="346">
        <v>0</v>
      </c>
      <c r="AG120" s="346">
        <v>0</v>
      </c>
      <c r="AH120" s="346">
        <v>0</v>
      </c>
      <c r="AI120" s="346">
        <v>0</v>
      </c>
      <c r="AJ120" s="346">
        <v>0</v>
      </c>
      <c r="AK120" s="346">
        <v>0</v>
      </c>
      <c r="AL120" s="346">
        <v>0</v>
      </c>
      <c r="AM120" s="346">
        <v>0</v>
      </c>
      <c r="AN120" s="346">
        <v>0</v>
      </c>
      <c r="AO120" s="346">
        <v>0</v>
      </c>
      <c r="AP120" s="346">
        <v>0</v>
      </c>
      <c r="AQ120" s="346">
        <v>0</v>
      </c>
      <c r="AR120" s="346">
        <v>0</v>
      </c>
      <c r="AS120" s="346">
        <v>0</v>
      </c>
      <c r="AT120" s="346">
        <v>0</v>
      </c>
      <c r="AU120" s="346">
        <f t="shared" si="1"/>
        <v>0</v>
      </c>
      <c r="AV120" s="346">
        <v>36345.349133999996</v>
      </c>
      <c r="AW120" s="346">
        <v>115900.44</v>
      </c>
      <c r="AX120" s="347">
        <v>86</v>
      </c>
      <c r="AY120" s="347">
        <v>300</v>
      </c>
      <c r="AZ120" s="346">
        <v>366000</v>
      </c>
      <c r="BA120" s="346">
        <v>90049.77</v>
      </c>
      <c r="BB120" s="348">
        <v>89</v>
      </c>
      <c r="BC120" s="348">
        <v>86.360928295541498</v>
      </c>
      <c r="BD120" s="348">
        <v>10.59</v>
      </c>
      <c r="BE120" s="348"/>
      <c r="BF120" s="344" t="s">
        <v>571</v>
      </c>
      <c r="BG120" s="341"/>
      <c r="BH120" s="344" t="s">
        <v>574</v>
      </c>
      <c r="BI120" s="344" t="s">
        <v>577</v>
      </c>
      <c r="BJ120" s="344" t="s">
        <v>729</v>
      </c>
      <c r="BK120" s="344" t="s">
        <v>572</v>
      </c>
      <c r="BL120" s="342" t="s">
        <v>35</v>
      </c>
      <c r="BM120" s="348">
        <v>690609.06261221005</v>
      </c>
      <c r="BN120" s="342" t="s">
        <v>498</v>
      </c>
      <c r="BO120" s="348"/>
      <c r="BP120" s="349">
        <v>38688</v>
      </c>
      <c r="BQ120" s="349">
        <v>47813</v>
      </c>
      <c r="BR120" s="348">
        <v>35022.639999999999</v>
      </c>
      <c r="BS120" s="348">
        <v>18.73</v>
      </c>
      <c r="BT120" s="348">
        <v>59.66</v>
      </c>
    </row>
    <row r="121" spans="1:72" s="329" customFormat="1" ht="18.2" customHeight="1" x14ac:dyDescent="0.15">
      <c r="A121" s="332">
        <v>119</v>
      </c>
      <c r="B121" s="333" t="s">
        <v>806</v>
      </c>
      <c r="C121" s="333" t="s">
        <v>570</v>
      </c>
      <c r="D121" s="334">
        <v>45231</v>
      </c>
      <c r="E121" s="335" t="s">
        <v>741</v>
      </c>
      <c r="F121" s="336">
        <v>1</v>
      </c>
      <c r="G121" s="336">
        <v>1</v>
      </c>
      <c r="H121" s="337">
        <v>0</v>
      </c>
      <c r="I121" s="337">
        <v>1428.75</v>
      </c>
      <c r="J121" s="337">
        <v>0</v>
      </c>
      <c r="K121" s="337">
        <v>1428.75</v>
      </c>
      <c r="L121" s="337">
        <v>0</v>
      </c>
      <c r="M121" s="337">
        <v>0</v>
      </c>
      <c r="N121" s="337">
        <v>0</v>
      </c>
      <c r="O121" s="337">
        <v>0</v>
      </c>
      <c r="P121" s="337">
        <v>0</v>
      </c>
      <c r="Q121" s="337">
        <v>0</v>
      </c>
      <c r="R121" s="337">
        <v>0</v>
      </c>
      <c r="S121" s="337">
        <v>1428.75</v>
      </c>
      <c r="T121" s="337">
        <v>16.77</v>
      </c>
      <c r="U121" s="337">
        <v>0</v>
      </c>
      <c r="V121" s="337">
        <v>0</v>
      </c>
      <c r="W121" s="337">
        <v>0</v>
      </c>
      <c r="X121" s="337">
        <v>0</v>
      </c>
      <c r="Y121" s="337">
        <v>0</v>
      </c>
      <c r="Z121" s="337">
        <v>0</v>
      </c>
      <c r="AA121" s="337">
        <v>16.77</v>
      </c>
      <c r="AB121" s="337">
        <v>0</v>
      </c>
      <c r="AC121" s="337">
        <v>0</v>
      </c>
      <c r="AD121" s="337">
        <v>0</v>
      </c>
      <c r="AE121" s="337">
        <v>0</v>
      </c>
      <c r="AF121" s="337">
        <v>0</v>
      </c>
      <c r="AG121" s="337">
        <v>0</v>
      </c>
      <c r="AH121" s="337">
        <v>0</v>
      </c>
      <c r="AI121" s="337">
        <v>0</v>
      </c>
      <c r="AJ121" s="337">
        <v>0</v>
      </c>
      <c r="AK121" s="337">
        <v>0</v>
      </c>
      <c r="AL121" s="337">
        <v>0</v>
      </c>
      <c r="AM121" s="337">
        <v>0</v>
      </c>
      <c r="AN121" s="337">
        <v>0</v>
      </c>
      <c r="AO121" s="337">
        <v>0</v>
      </c>
      <c r="AP121" s="337">
        <v>0</v>
      </c>
      <c r="AQ121" s="337">
        <v>0</v>
      </c>
      <c r="AR121" s="337">
        <v>0</v>
      </c>
      <c r="AS121" s="337">
        <v>0</v>
      </c>
      <c r="AT121" s="337">
        <v>0</v>
      </c>
      <c r="AU121" s="337">
        <f t="shared" si="1"/>
        <v>0</v>
      </c>
      <c r="AV121" s="337">
        <v>1428.75</v>
      </c>
      <c r="AW121" s="337">
        <v>16.77</v>
      </c>
      <c r="AX121" s="338">
        <v>0</v>
      </c>
      <c r="AY121" s="338">
        <v>240</v>
      </c>
      <c r="AZ121" s="337">
        <v>370545.6</v>
      </c>
      <c r="BA121" s="337">
        <v>91350</v>
      </c>
      <c r="BB121" s="339">
        <v>89.99</v>
      </c>
      <c r="BC121" s="339">
        <v>1.4074790640394099</v>
      </c>
      <c r="BD121" s="339">
        <v>10.18</v>
      </c>
      <c r="BE121" s="339"/>
      <c r="BF121" s="335" t="s">
        <v>712</v>
      </c>
      <c r="BG121" s="332"/>
      <c r="BH121" s="335" t="s">
        <v>599</v>
      </c>
      <c r="BI121" s="335" t="s">
        <v>646</v>
      </c>
      <c r="BJ121" s="335" t="s">
        <v>653</v>
      </c>
      <c r="BK121" s="335" t="s">
        <v>621</v>
      </c>
      <c r="BL121" s="333" t="s">
        <v>35</v>
      </c>
      <c r="BM121" s="339">
        <v>11292.201348750001</v>
      </c>
      <c r="BN121" s="333" t="s">
        <v>498</v>
      </c>
      <c r="BO121" s="339"/>
      <c r="BP121" s="340">
        <v>38691</v>
      </c>
      <c r="BQ121" s="340">
        <v>45993</v>
      </c>
      <c r="BR121" s="339">
        <v>4872.93</v>
      </c>
      <c r="BS121" s="339">
        <v>0</v>
      </c>
      <c r="BT121" s="339">
        <v>52.17</v>
      </c>
    </row>
    <row r="122" spans="1:72" s="329" customFormat="1" ht="18.2" customHeight="1" x14ac:dyDescent="0.15">
      <c r="A122" s="341">
        <v>120</v>
      </c>
      <c r="B122" s="342" t="s">
        <v>806</v>
      </c>
      <c r="C122" s="342" t="s">
        <v>570</v>
      </c>
      <c r="D122" s="343">
        <v>45231</v>
      </c>
      <c r="E122" s="344" t="s">
        <v>399</v>
      </c>
      <c r="F122" s="345">
        <v>51</v>
      </c>
      <c r="G122" s="345">
        <v>50</v>
      </c>
      <c r="H122" s="346">
        <v>67877.63</v>
      </c>
      <c r="I122" s="346">
        <v>22466.13</v>
      </c>
      <c r="J122" s="346">
        <v>0</v>
      </c>
      <c r="K122" s="346">
        <v>90343.76</v>
      </c>
      <c r="L122" s="346">
        <v>544.71</v>
      </c>
      <c r="M122" s="346">
        <v>0</v>
      </c>
      <c r="N122" s="346">
        <v>0</v>
      </c>
      <c r="O122" s="346">
        <v>0</v>
      </c>
      <c r="P122" s="346">
        <v>0</v>
      </c>
      <c r="Q122" s="346">
        <v>0</v>
      </c>
      <c r="R122" s="346">
        <v>0</v>
      </c>
      <c r="S122" s="346">
        <v>90343.76</v>
      </c>
      <c r="T122" s="346">
        <v>34533.03</v>
      </c>
      <c r="U122" s="346">
        <v>575.79</v>
      </c>
      <c r="V122" s="346">
        <v>0</v>
      </c>
      <c r="W122" s="346">
        <v>0</v>
      </c>
      <c r="X122" s="346">
        <v>0</v>
      </c>
      <c r="Y122" s="346">
        <v>0</v>
      </c>
      <c r="Z122" s="346">
        <v>0</v>
      </c>
      <c r="AA122" s="346">
        <v>35108.82</v>
      </c>
      <c r="AB122" s="346">
        <v>0</v>
      </c>
      <c r="AC122" s="346">
        <v>0</v>
      </c>
      <c r="AD122" s="346">
        <v>0</v>
      </c>
      <c r="AE122" s="346">
        <v>0</v>
      </c>
      <c r="AF122" s="346">
        <v>0</v>
      </c>
      <c r="AG122" s="346">
        <v>0</v>
      </c>
      <c r="AH122" s="346">
        <v>0</v>
      </c>
      <c r="AI122" s="346">
        <v>0</v>
      </c>
      <c r="AJ122" s="346">
        <v>0</v>
      </c>
      <c r="AK122" s="346">
        <v>0</v>
      </c>
      <c r="AL122" s="346">
        <v>0</v>
      </c>
      <c r="AM122" s="346">
        <v>0</v>
      </c>
      <c r="AN122" s="346">
        <v>0</v>
      </c>
      <c r="AO122" s="346">
        <v>0</v>
      </c>
      <c r="AP122" s="346">
        <v>0</v>
      </c>
      <c r="AQ122" s="346">
        <v>0</v>
      </c>
      <c r="AR122" s="346">
        <v>0</v>
      </c>
      <c r="AS122" s="346">
        <v>0</v>
      </c>
      <c r="AT122" s="346">
        <v>0</v>
      </c>
      <c r="AU122" s="346">
        <f t="shared" si="1"/>
        <v>0</v>
      </c>
      <c r="AV122" s="346">
        <v>23010.84</v>
      </c>
      <c r="AW122" s="346">
        <v>35108.82</v>
      </c>
      <c r="AX122" s="347">
        <v>87</v>
      </c>
      <c r="AY122" s="347">
        <v>300</v>
      </c>
      <c r="AZ122" s="346">
        <v>493000</v>
      </c>
      <c r="BA122" s="346">
        <v>121606.17</v>
      </c>
      <c r="BB122" s="348">
        <v>89.5</v>
      </c>
      <c r="BC122" s="348">
        <v>66.491416677295206</v>
      </c>
      <c r="BD122" s="348">
        <v>10.18</v>
      </c>
      <c r="BE122" s="348"/>
      <c r="BF122" s="344" t="s">
        <v>712</v>
      </c>
      <c r="BG122" s="341"/>
      <c r="BH122" s="344" t="s">
        <v>635</v>
      </c>
      <c r="BI122" s="344" t="s">
        <v>636</v>
      </c>
      <c r="BJ122" s="344" t="s">
        <v>742</v>
      </c>
      <c r="BK122" s="344" t="s">
        <v>572</v>
      </c>
      <c r="BL122" s="342" t="s">
        <v>35</v>
      </c>
      <c r="BM122" s="348">
        <v>714036.69537928002</v>
      </c>
      <c r="BN122" s="342" t="s">
        <v>498</v>
      </c>
      <c r="BO122" s="348"/>
      <c r="BP122" s="349">
        <v>38695</v>
      </c>
      <c r="BQ122" s="349">
        <v>47820</v>
      </c>
      <c r="BR122" s="348">
        <v>14801.01</v>
      </c>
      <c r="BS122" s="348">
        <v>26.07</v>
      </c>
      <c r="BT122" s="348">
        <v>44.64</v>
      </c>
    </row>
    <row r="123" spans="1:72" s="329" customFormat="1" ht="18.2" customHeight="1" x14ac:dyDescent="0.15">
      <c r="A123" s="332">
        <v>121</v>
      </c>
      <c r="B123" s="333" t="s">
        <v>806</v>
      </c>
      <c r="C123" s="333" t="s">
        <v>570</v>
      </c>
      <c r="D123" s="334">
        <v>45231</v>
      </c>
      <c r="E123" s="335" t="s">
        <v>743</v>
      </c>
      <c r="F123" s="336">
        <v>0</v>
      </c>
      <c r="G123" s="336">
        <v>0</v>
      </c>
      <c r="H123" s="337">
        <v>50042.49</v>
      </c>
      <c r="I123" s="337">
        <v>456.73</v>
      </c>
      <c r="J123" s="337">
        <v>0</v>
      </c>
      <c r="K123" s="337">
        <v>50499.22</v>
      </c>
      <c r="L123" s="337">
        <v>460.6</v>
      </c>
      <c r="M123" s="337">
        <v>0</v>
      </c>
      <c r="N123" s="337">
        <v>0</v>
      </c>
      <c r="O123" s="337">
        <v>456.73</v>
      </c>
      <c r="P123" s="337">
        <v>0</v>
      </c>
      <c r="Q123" s="337">
        <v>0</v>
      </c>
      <c r="R123" s="337">
        <v>0</v>
      </c>
      <c r="S123" s="337">
        <v>50042.49</v>
      </c>
      <c r="T123" s="337">
        <v>428.4</v>
      </c>
      <c r="U123" s="337">
        <v>424.53</v>
      </c>
      <c r="V123" s="337">
        <v>0</v>
      </c>
      <c r="W123" s="337">
        <v>428.4</v>
      </c>
      <c r="X123" s="337">
        <v>0</v>
      </c>
      <c r="Y123" s="337">
        <v>0</v>
      </c>
      <c r="Z123" s="337">
        <v>0</v>
      </c>
      <c r="AA123" s="337">
        <v>424.53</v>
      </c>
      <c r="AB123" s="337">
        <v>4.4800000000000004</v>
      </c>
      <c r="AC123" s="337">
        <v>0</v>
      </c>
      <c r="AD123" s="337">
        <v>0</v>
      </c>
      <c r="AE123" s="337">
        <v>0</v>
      </c>
      <c r="AF123" s="337">
        <v>44.63</v>
      </c>
      <c r="AG123" s="337">
        <v>0</v>
      </c>
      <c r="AH123" s="337">
        <v>45.29</v>
      </c>
      <c r="AI123" s="337">
        <v>123.98</v>
      </c>
      <c r="AJ123" s="337">
        <v>20.59</v>
      </c>
      <c r="AK123" s="337">
        <v>0</v>
      </c>
      <c r="AL123" s="337">
        <v>0</v>
      </c>
      <c r="AM123" s="337">
        <v>0</v>
      </c>
      <c r="AN123" s="337">
        <v>0</v>
      </c>
      <c r="AO123" s="337">
        <v>45.29</v>
      </c>
      <c r="AP123" s="337">
        <v>105.89</v>
      </c>
      <c r="AQ123" s="337">
        <v>1E-3</v>
      </c>
      <c r="AR123" s="337">
        <v>0</v>
      </c>
      <c r="AS123" s="337">
        <v>0</v>
      </c>
      <c r="AT123" s="337">
        <v>0</v>
      </c>
      <c r="AU123" s="337">
        <f t="shared" si="1"/>
        <v>1275.2809999999999</v>
      </c>
      <c r="AV123" s="337">
        <v>460.6</v>
      </c>
      <c r="AW123" s="337">
        <v>424.53</v>
      </c>
      <c r="AX123" s="338">
        <v>86</v>
      </c>
      <c r="AY123" s="338">
        <v>300</v>
      </c>
      <c r="AZ123" s="337">
        <v>387300</v>
      </c>
      <c r="BA123" s="337">
        <v>96061.66</v>
      </c>
      <c r="BB123" s="339">
        <v>90</v>
      </c>
      <c r="BC123" s="339">
        <v>46.884720709594198</v>
      </c>
      <c r="BD123" s="339">
        <v>10.18</v>
      </c>
      <c r="BE123" s="339"/>
      <c r="BF123" s="335" t="s">
        <v>571</v>
      </c>
      <c r="BG123" s="332"/>
      <c r="BH123" s="335" t="s">
        <v>574</v>
      </c>
      <c r="BI123" s="335" t="s">
        <v>614</v>
      </c>
      <c r="BJ123" s="335" t="s">
        <v>725</v>
      </c>
      <c r="BK123" s="335" t="s">
        <v>82</v>
      </c>
      <c r="BL123" s="333" t="s">
        <v>35</v>
      </c>
      <c r="BM123" s="339">
        <v>395513.47196697001</v>
      </c>
      <c r="BN123" s="333" t="s">
        <v>498</v>
      </c>
      <c r="BO123" s="339"/>
      <c r="BP123" s="340">
        <v>38695</v>
      </c>
      <c r="BQ123" s="340">
        <v>47820</v>
      </c>
      <c r="BR123" s="339">
        <v>16.11</v>
      </c>
      <c r="BS123" s="339">
        <v>20.59</v>
      </c>
      <c r="BT123" s="339">
        <v>0</v>
      </c>
    </row>
    <row r="124" spans="1:72" s="329" customFormat="1" ht="18.2" customHeight="1" x14ac:dyDescent="0.15">
      <c r="A124" s="341">
        <v>122</v>
      </c>
      <c r="B124" s="342" t="s">
        <v>806</v>
      </c>
      <c r="C124" s="342" t="s">
        <v>570</v>
      </c>
      <c r="D124" s="343">
        <v>45231</v>
      </c>
      <c r="E124" s="344" t="s">
        <v>400</v>
      </c>
      <c r="F124" s="345">
        <v>160</v>
      </c>
      <c r="G124" s="345">
        <v>159</v>
      </c>
      <c r="H124" s="346">
        <v>108122.58</v>
      </c>
      <c r="I124" s="346">
        <v>75028.55</v>
      </c>
      <c r="J124" s="346">
        <v>0</v>
      </c>
      <c r="K124" s="346">
        <v>183151.13</v>
      </c>
      <c r="L124" s="346">
        <v>858.92</v>
      </c>
      <c r="M124" s="346">
        <v>0</v>
      </c>
      <c r="N124" s="346">
        <v>0</v>
      </c>
      <c r="O124" s="346">
        <v>0</v>
      </c>
      <c r="P124" s="346">
        <v>0</v>
      </c>
      <c r="Q124" s="346">
        <v>0</v>
      </c>
      <c r="R124" s="346">
        <v>0</v>
      </c>
      <c r="S124" s="346">
        <v>183151.13</v>
      </c>
      <c r="T124" s="346">
        <v>209140.49</v>
      </c>
      <c r="U124" s="346">
        <v>917.18</v>
      </c>
      <c r="V124" s="346">
        <v>0</v>
      </c>
      <c r="W124" s="346">
        <v>0</v>
      </c>
      <c r="X124" s="346">
        <v>0</v>
      </c>
      <c r="Y124" s="346">
        <v>0</v>
      </c>
      <c r="Z124" s="346">
        <v>0</v>
      </c>
      <c r="AA124" s="346">
        <v>210057.67</v>
      </c>
      <c r="AB124" s="346">
        <v>0</v>
      </c>
      <c r="AC124" s="346">
        <v>0</v>
      </c>
      <c r="AD124" s="346">
        <v>0</v>
      </c>
      <c r="AE124" s="346">
        <v>0</v>
      </c>
      <c r="AF124" s="346">
        <v>0</v>
      </c>
      <c r="AG124" s="346">
        <v>0</v>
      </c>
      <c r="AH124" s="346">
        <v>0</v>
      </c>
      <c r="AI124" s="346">
        <v>0</v>
      </c>
      <c r="AJ124" s="346">
        <v>0</v>
      </c>
      <c r="AK124" s="346">
        <v>0</v>
      </c>
      <c r="AL124" s="346">
        <v>0</v>
      </c>
      <c r="AM124" s="346">
        <v>0</v>
      </c>
      <c r="AN124" s="346">
        <v>0</v>
      </c>
      <c r="AO124" s="346">
        <v>0</v>
      </c>
      <c r="AP124" s="346">
        <v>0</v>
      </c>
      <c r="AQ124" s="346">
        <v>0</v>
      </c>
      <c r="AR124" s="346">
        <v>0</v>
      </c>
      <c r="AS124" s="346">
        <v>0</v>
      </c>
      <c r="AT124" s="346">
        <v>0</v>
      </c>
      <c r="AU124" s="346">
        <f t="shared" si="1"/>
        <v>0</v>
      </c>
      <c r="AV124" s="346">
        <v>75887.47</v>
      </c>
      <c r="AW124" s="346">
        <v>210057.67</v>
      </c>
      <c r="AX124" s="347">
        <v>86</v>
      </c>
      <c r="AY124" s="347">
        <v>300</v>
      </c>
      <c r="AZ124" s="346">
        <v>793000</v>
      </c>
      <c r="BA124" s="346">
        <v>192756.91</v>
      </c>
      <c r="BB124" s="348">
        <v>88.24</v>
      </c>
      <c r="BC124" s="348">
        <v>83.842678901628005</v>
      </c>
      <c r="BD124" s="348">
        <v>10.18</v>
      </c>
      <c r="BE124" s="348"/>
      <c r="BF124" s="344" t="s">
        <v>571</v>
      </c>
      <c r="BG124" s="341"/>
      <c r="BH124" s="344" t="s">
        <v>578</v>
      </c>
      <c r="BI124" s="344" t="s">
        <v>692</v>
      </c>
      <c r="BJ124" s="344" t="s">
        <v>744</v>
      </c>
      <c r="BK124" s="344" t="s">
        <v>572</v>
      </c>
      <c r="BL124" s="342" t="s">
        <v>35</v>
      </c>
      <c r="BM124" s="348">
        <v>1447544.66296489</v>
      </c>
      <c r="BN124" s="342" t="s">
        <v>498</v>
      </c>
      <c r="BO124" s="348"/>
      <c r="BP124" s="349">
        <v>38696</v>
      </c>
      <c r="BQ124" s="349">
        <v>47821</v>
      </c>
      <c r="BR124" s="348">
        <v>69324.91</v>
      </c>
      <c r="BS124" s="348">
        <v>41.32</v>
      </c>
      <c r="BT124" s="348">
        <v>44.61</v>
      </c>
    </row>
    <row r="125" spans="1:72" s="329" customFormat="1" ht="18.2" customHeight="1" x14ac:dyDescent="0.15">
      <c r="A125" s="332">
        <v>123</v>
      </c>
      <c r="B125" s="333" t="s">
        <v>806</v>
      </c>
      <c r="C125" s="333" t="s">
        <v>570</v>
      </c>
      <c r="D125" s="334">
        <v>45231</v>
      </c>
      <c r="E125" s="335" t="s">
        <v>401</v>
      </c>
      <c r="F125" s="336">
        <v>179</v>
      </c>
      <c r="G125" s="336">
        <v>178</v>
      </c>
      <c r="H125" s="337">
        <v>105364.17</v>
      </c>
      <c r="I125" s="337">
        <v>76903.17</v>
      </c>
      <c r="J125" s="337">
        <v>0</v>
      </c>
      <c r="K125" s="337">
        <v>182267.34</v>
      </c>
      <c r="L125" s="337">
        <v>837.03</v>
      </c>
      <c r="M125" s="337">
        <v>0</v>
      </c>
      <c r="N125" s="337">
        <v>0</v>
      </c>
      <c r="O125" s="337">
        <v>0</v>
      </c>
      <c r="P125" s="337">
        <v>0</v>
      </c>
      <c r="Q125" s="337">
        <v>0</v>
      </c>
      <c r="R125" s="337">
        <v>0</v>
      </c>
      <c r="S125" s="337">
        <v>182267.34</v>
      </c>
      <c r="T125" s="337">
        <v>232905</v>
      </c>
      <c r="U125" s="337">
        <v>893.78</v>
      </c>
      <c r="V125" s="337">
        <v>0</v>
      </c>
      <c r="W125" s="337">
        <v>0</v>
      </c>
      <c r="X125" s="337">
        <v>0</v>
      </c>
      <c r="Y125" s="337">
        <v>0</v>
      </c>
      <c r="Z125" s="337">
        <v>0</v>
      </c>
      <c r="AA125" s="337">
        <v>233798.78</v>
      </c>
      <c r="AB125" s="337">
        <v>0</v>
      </c>
      <c r="AC125" s="337">
        <v>0</v>
      </c>
      <c r="AD125" s="337">
        <v>0</v>
      </c>
      <c r="AE125" s="337">
        <v>0</v>
      </c>
      <c r="AF125" s="337">
        <v>0</v>
      </c>
      <c r="AG125" s="337">
        <v>0</v>
      </c>
      <c r="AH125" s="337">
        <v>0</v>
      </c>
      <c r="AI125" s="337">
        <v>0</v>
      </c>
      <c r="AJ125" s="337">
        <v>0</v>
      </c>
      <c r="AK125" s="337">
        <v>0</v>
      </c>
      <c r="AL125" s="337">
        <v>0</v>
      </c>
      <c r="AM125" s="337">
        <v>0</v>
      </c>
      <c r="AN125" s="337">
        <v>0</v>
      </c>
      <c r="AO125" s="337">
        <v>0</v>
      </c>
      <c r="AP125" s="337">
        <v>0</v>
      </c>
      <c r="AQ125" s="337">
        <v>0</v>
      </c>
      <c r="AR125" s="337">
        <v>0</v>
      </c>
      <c r="AS125" s="337">
        <v>0</v>
      </c>
      <c r="AT125" s="337">
        <v>0</v>
      </c>
      <c r="AU125" s="337">
        <f t="shared" si="1"/>
        <v>0</v>
      </c>
      <c r="AV125" s="337">
        <v>77740.2</v>
      </c>
      <c r="AW125" s="337">
        <v>233798.78</v>
      </c>
      <c r="AX125" s="338">
        <v>86</v>
      </c>
      <c r="AY125" s="338">
        <v>300</v>
      </c>
      <c r="AZ125" s="337">
        <v>757000</v>
      </c>
      <c r="BA125" s="337">
        <v>187841.5</v>
      </c>
      <c r="BB125" s="339">
        <v>89.99</v>
      </c>
      <c r="BC125" s="339">
        <v>87.319564242193493</v>
      </c>
      <c r="BD125" s="339">
        <v>10.18</v>
      </c>
      <c r="BE125" s="339"/>
      <c r="BF125" s="335" t="s">
        <v>712</v>
      </c>
      <c r="BG125" s="332"/>
      <c r="BH125" s="335" t="s">
        <v>578</v>
      </c>
      <c r="BI125" s="335" t="s">
        <v>692</v>
      </c>
      <c r="BJ125" s="335" t="s">
        <v>744</v>
      </c>
      <c r="BK125" s="335" t="s">
        <v>572</v>
      </c>
      <c r="BL125" s="333" t="s">
        <v>35</v>
      </c>
      <c r="BM125" s="339">
        <v>1440559.5818590201</v>
      </c>
      <c r="BN125" s="333" t="s">
        <v>498</v>
      </c>
      <c r="BO125" s="339"/>
      <c r="BP125" s="340">
        <v>38694</v>
      </c>
      <c r="BQ125" s="340">
        <v>47819</v>
      </c>
      <c r="BR125" s="339">
        <v>75548.98</v>
      </c>
      <c r="BS125" s="339">
        <v>40.270000000000003</v>
      </c>
      <c r="BT125" s="339">
        <v>44.64</v>
      </c>
    </row>
    <row r="126" spans="1:72" s="329" customFormat="1" ht="18.2" customHeight="1" x14ac:dyDescent="0.15">
      <c r="A126" s="341">
        <v>124</v>
      </c>
      <c r="B126" s="342" t="s">
        <v>806</v>
      </c>
      <c r="C126" s="342" t="s">
        <v>570</v>
      </c>
      <c r="D126" s="343">
        <v>45231</v>
      </c>
      <c r="E126" s="344" t="s">
        <v>745</v>
      </c>
      <c r="F126" s="345">
        <v>1</v>
      </c>
      <c r="G126" s="345">
        <v>0</v>
      </c>
      <c r="H126" s="346">
        <v>33930.050000000003</v>
      </c>
      <c r="I126" s="346">
        <v>264.58</v>
      </c>
      <c r="J126" s="346">
        <v>0</v>
      </c>
      <c r="K126" s="346">
        <v>34194.629999999997</v>
      </c>
      <c r="L126" s="346">
        <v>531.5</v>
      </c>
      <c r="M126" s="346">
        <v>0</v>
      </c>
      <c r="N126" s="346">
        <v>0</v>
      </c>
      <c r="O126" s="346">
        <v>264.58</v>
      </c>
      <c r="P126" s="346">
        <v>0</v>
      </c>
      <c r="Q126" s="346">
        <v>0</v>
      </c>
      <c r="R126" s="346">
        <v>0</v>
      </c>
      <c r="S126" s="346">
        <v>33930.050000000003</v>
      </c>
      <c r="T126" s="346">
        <v>301.77</v>
      </c>
      <c r="U126" s="346">
        <v>601.20000000000005</v>
      </c>
      <c r="V126" s="346">
        <v>0</v>
      </c>
      <c r="W126" s="346">
        <v>301.77</v>
      </c>
      <c r="X126" s="346">
        <v>0</v>
      </c>
      <c r="Y126" s="346">
        <v>0</v>
      </c>
      <c r="Z126" s="346">
        <v>0</v>
      </c>
      <c r="AA126" s="346">
        <v>601.20000000000005</v>
      </c>
      <c r="AB126" s="346">
        <v>0</v>
      </c>
      <c r="AC126" s="346">
        <v>0</v>
      </c>
      <c r="AD126" s="346">
        <v>0</v>
      </c>
      <c r="AE126" s="346">
        <v>0</v>
      </c>
      <c r="AF126" s="346">
        <v>0</v>
      </c>
      <c r="AG126" s="346">
        <v>0</v>
      </c>
      <c r="AH126" s="346">
        <v>0</v>
      </c>
      <c r="AI126" s="346">
        <v>7.0000000000000007E-2</v>
      </c>
      <c r="AJ126" s="346">
        <v>12.4</v>
      </c>
      <c r="AK126" s="346">
        <v>0</v>
      </c>
      <c r="AL126" s="346">
        <v>0</v>
      </c>
      <c r="AM126" s="346">
        <v>0</v>
      </c>
      <c r="AN126" s="346">
        <v>0</v>
      </c>
      <c r="AO126" s="346">
        <v>28.94</v>
      </c>
      <c r="AP126" s="346">
        <v>79.010000000000005</v>
      </c>
      <c r="AQ126" s="346">
        <v>0</v>
      </c>
      <c r="AR126" s="346">
        <v>0</v>
      </c>
      <c r="AS126" s="346">
        <v>0</v>
      </c>
      <c r="AT126" s="346">
        <v>0</v>
      </c>
      <c r="AU126" s="346">
        <f t="shared" si="1"/>
        <v>686.77</v>
      </c>
      <c r="AV126" s="346">
        <v>531.5</v>
      </c>
      <c r="AW126" s="346">
        <v>601.20000000000005</v>
      </c>
      <c r="AX126" s="347">
        <v>86</v>
      </c>
      <c r="AY126" s="347">
        <v>300</v>
      </c>
      <c r="AZ126" s="346">
        <v>280000</v>
      </c>
      <c r="BA126" s="346">
        <v>59576.58</v>
      </c>
      <c r="BB126" s="348">
        <v>89.99</v>
      </c>
      <c r="BC126" s="348">
        <v>51.251098997290498</v>
      </c>
      <c r="BD126" s="348">
        <v>10.59</v>
      </c>
      <c r="BE126" s="348"/>
      <c r="BF126" s="344" t="s">
        <v>712</v>
      </c>
      <c r="BG126" s="341"/>
      <c r="BH126" s="344" t="s">
        <v>599</v>
      </c>
      <c r="BI126" s="344" t="s">
        <v>631</v>
      </c>
      <c r="BJ126" s="344" t="s">
        <v>600</v>
      </c>
      <c r="BK126" s="344" t="s">
        <v>621</v>
      </c>
      <c r="BL126" s="342" t="s">
        <v>35</v>
      </c>
      <c r="BM126" s="348">
        <v>268167.94846764999</v>
      </c>
      <c r="BN126" s="342" t="s">
        <v>498</v>
      </c>
      <c r="BO126" s="348"/>
      <c r="BP126" s="349">
        <v>38695</v>
      </c>
      <c r="BQ126" s="349">
        <v>47820</v>
      </c>
      <c r="BR126" s="348">
        <v>240.7</v>
      </c>
      <c r="BS126" s="348">
        <v>12.4</v>
      </c>
      <c r="BT126" s="348">
        <v>0</v>
      </c>
    </row>
    <row r="127" spans="1:72" s="329" customFormat="1" ht="18.2" customHeight="1" x14ac:dyDescent="0.15">
      <c r="A127" s="332">
        <v>125</v>
      </c>
      <c r="B127" s="333" t="s">
        <v>806</v>
      </c>
      <c r="C127" s="333" t="s">
        <v>570</v>
      </c>
      <c r="D127" s="334">
        <v>45231</v>
      </c>
      <c r="E127" s="335" t="s">
        <v>402</v>
      </c>
      <c r="F127" s="336">
        <v>150</v>
      </c>
      <c r="G127" s="336">
        <v>149</v>
      </c>
      <c r="H127" s="337">
        <v>101507.12</v>
      </c>
      <c r="I127" s="337">
        <v>68150.66</v>
      </c>
      <c r="J127" s="337">
        <v>0</v>
      </c>
      <c r="K127" s="337">
        <v>169657.78</v>
      </c>
      <c r="L127" s="337">
        <v>806.38</v>
      </c>
      <c r="M127" s="337">
        <v>0</v>
      </c>
      <c r="N127" s="337">
        <v>0</v>
      </c>
      <c r="O127" s="337">
        <v>0</v>
      </c>
      <c r="P127" s="337">
        <v>0</v>
      </c>
      <c r="Q127" s="337">
        <v>0</v>
      </c>
      <c r="R127" s="337">
        <v>0</v>
      </c>
      <c r="S127" s="337">
        <v>169657.78</v>
      </c>
      <c r="T127" s="337">
        <v>180398.85</v>
      </c>
      <c r="U127" s="337">
        <v>861.06</v>
      </c>
      <c r="V127" s="337">
        <v>0</v>
      </c>
      <c r="W127" s="337">
        <v>0</v>
      </c>
      <c r="X127" s="337">
        <v>0</v>
      </c>
      <c r="Y127" s="337">
        <v>0</v>
      </c>
      <c r="Z127" s="337">
        <v>0</v>
      </c>
      <c r="AA127" s="337">
        <v>181259.91</v>
      </c>
      <c r="AB127" s="337">
        <v>0</v>
      </c>
      <c r="AC127" s="337">
        <v>0</v>
      </c>
      <c r="AD127" s="337">
        <v>0</v>
      </c>
      <c r="AE127" s="337">
        <v>0</v>
      </c>
      <c r="AF127" s="337">
        <v>0</v>
      </c>
      <c r="AG127" s="337">
        <v>0</v>
      </c>
      <c r="AH127" s="337">
        <v>0</v>
      </c>
      <c r="AI127" s="337">
        <v>0</v>
      </c>
      <c r="AJ127" s="337">
        <v>0</v>
      </c>
      <c r="AK127" s="337">
        <v>0</v>
      </c>
      <c r="AL127" s="337">
        <v>0</v>
      </c>
      <c r="AM127" s="337">
        <v>0</v>
      </c>
      <c r="AN127" s="337">
        <v>0</v>
      </c>
      <c r="AO127" s="337">
        <v>0</v>
      </c>
      <c r="AP127" s="337">
        <v>0</v>
      </c>
      <c r="AQ127" s="337">
        <v>0</v>
      </c>
      <c r="AR127" s="337">
        <v>0</v>
      </c>
      <c r="AS127" s="337">
        <v>0</v>
      </c>
      <c r="AT127" s="337">
        <v>0</v>
      </c>
      <c r="AU127" s="337">
        <f t="shared" si="1"/>
        <v>0</v>
      </c>
      <c r="AV127" s="337">
        <v>68957.039999999994</v>
      </c>
      <c r="AW127" s="337">
        <v>181259.91</v>
      </c>
      <c r="AX127" s="338">
        <v>86</v>
      </c>
      <c r="AY127" s="338">
        <v>300</v>
      </c>
      <c r="AZ127" s="337">
        <v>730000</v>
      </c>
      <c r="BA127" s="337">
        <v>180964.17</v>
      </c>
      <c r="BB127" s="339">
        <v>89.99</v>
      </c>
      <c r="BC127" s="339">
        <v>84.3675497873419</v>
      </c>
      <c r="BD127" s="339">
        <v>10.18</v>
      </c>
      <c r="BE127" s="339"/>
      <c r="BF127" s="335" t="s">
        <v>571</v>
      </c>
      <c r="BG127" s="332"/>
      <c r="BH127" s="335" t="s">
        <v>635</v>
      </c>
      <c r="BI127" s="335" t="s">
        <v>650</v>
      </c>
      <c r="BJ127" s="335" t="s">
        <v>746</v>
      </c>
      <c r="BK127" s="335" t="s">
        <v>572</v>
      </c>
      <c r="BL127" s="333" t="s">
        <v>35</v>
      </c>
      <c r="BM127" s="339">
        <v>1340899.25609234</v>
      </c>
      <c r="BN127" s="333" t="s">
        <v>498</v>
      </c>
      <c r="BO127" s="339"/>
      <c r="BP127" s="340">
        <v>38699</v>
      </c>
      <c r="BQ127" s="340">
        <v>47824</v>
      </c>
      <c r="BR127" s="339">
        <v>50932.21</v>
      </c>
      <c r="BS127" s="339">
        <v>38.79</v>
      </c>
      <c r="BT127" s="339">
        <v>44.6</v>
      </c>
    </row>
    <row r="128" spans="1:72" s="329" customFormat="1" ht="18.2" customHeight="1" x14ac:dyDescent="0.15">
      <c r="A128" s="341">
        <v>126</v>
      </c>
      <c r="B128" s="342" t="s">
        <v>806</v>
      </c>
      <c r="C128" s="342" t="s">
        <v>570</v>
      </c>
      <c r="D128" s="343">
        <v>45231</v>
      </c>
      <c r="E128" s="344" t="s">
        <v>747</v>
      </c>
      <c r="F128" s="345">
        <v>0</v>
      </c>
      <c r="G128" s="345">
        <v>0</v>
      </c>
      <c r="H128" s="346">
        <v>95089.25</v>
      </c>
      <c r="I128" s="346">
        <v>0</v>
      </c>
      <c r="J128" s="346">
        <v>0</v>
      </c>
      <c r="K128" s="346">
        <v>95089.25</v>
      </c>
      <c r="L128" s="346">
        <v>922.44</v>
      </c>
      <c r="M128" s="346">
        <v>0</v>
      </c>
      <c r="N128" s="346">
        <v>0</v>
      </c>
      <c r="O128" s="346">
        <v>0</v>
      </c>
      <c r="P128" s="346">
        <v>0</v>
      </c>
      <c r="Q128" s="346">
        <v>0</v>
      </c>
      <c r="R128" s="346">
        <v>0</v>
      </c>
      <c r="S128" s="346">
        <v>95089.25</v>
      </c>
      <c r="T128" s="346">
        <v>0</v>
      </c>
      <c r="U128" s="346">
        <v>806.67</v>
      </c>
      <c r="V128" s="346">
        <v>0</v>
      </c>
      <c r="W128" s="346">
        <v>0</v>
      </c>
      <c r="X128" s="346">
        <v>0</v>
      </c>
      <c r="Y128" s="346">
        <v>0</v>
      </c>
      <c r="Z128" s="346">
        <v>0</v>
      </c>
      <c r="AA128" s="346">
        <v>806.67</v>
      </c>
      <c r="AB128" s="346">
        <v>0</v>
      </c>
      <c r="AC128" s="346">
        <v>0</v>
      </c>
      <c r="AD128" s="346">
        <v>0</v>
      </c>
      <c r="AE128" s="346">
        <v>0</v>
      </c>
      <c r="AF128" s="346">
        <v>0</v>
      </c>
      <c r="AG128" s="346">
        <v>0</v>
      </c>
      <c r="AH128" s="346">
        <v>0</v>
      </c>
      <c r="AI128" s="346">
        <v>0</v>
      </c>
      <c r="AJ128" s="346">
        <v>0</v>
      </c>
      <c r="AK128" s="346">
        <v>0</v>
      </c>
      <c r="AL128" s="346">
        <v>0</v>
      </c>
      <c r="AM128" s="346">
        <v>0</v>
      </c>
      <c r="AN128" s="346">
        <v>0</v>
      </c>
      <c r="AO128" s="346">
        <v>0</v>
      </c>
      <c r="AP128" s="346">
        <v>0</v>
      </c>
      <c r="AQ128" s="346">
        <v>0</v>
      </c>
      <c r="AR128" s="346">
        <v>0</v>
      </c>
      <c r="AS128" s="346">
        <v>0</v>
      </c>
      <c r="AT128" s="346">
        <v>0</v>
      </c>
      <c r="AU128" s="346">
        <f t="shared" si="1"/>
        <v>0</v>
      </c>
      <c r="AV128" s="346">
        <v>922.44</v>
      </c>
      <c r="AW128" s="346">
        <v>806.67</v>
      </c>
      <c r="AX128" s="347">
        <v>80</v>
      </c>
      <c r="AY128" s="347">
        <v>300</v>
      </c>
      <c r="AZ128" s="346">
        <v>757000</v>
      </c>
      <c r="BA128" s="346">
        <v>187657.36</v>
      </c>
      <c r="BB128" s="348">
        <v>90</v>
      </c>
      <c r="BC128" s="348">
        <v>45.604566215788203</v>
      </c>
      <c r="BD128" s="348">
        <v>10.18</v>
      </c>
      <c r="BE128" s="348"/>
      <c r="BF128" s="344" t="s">
        <v>571</v>
      </c>
      <c r="BG128" s="341"/>
      <c r="BH128" s="344" t="s">
        <v>578</v>
      </c>
      <c r="BI128" s="344" t="s">
        <v>692</v>
      </c>
      <c r="BJ128" s="344" t="s">
        <v>744</v>
      </c>
      <c r="BK128" s="344" t="s">
        <v>82</v>
      </c>
      <c r="BL128" s="342" t="s">
        <v>35</v>
      </c>
      <c r="BM128" s="348">
        <v>751542.92710524995</v>
      </c>
      <c r="BN128" s="342" t="s">
        <v>498</v>
      </c>
      <c r="BO128" s="348"/>
      <c r="BP128" s="349">
        <v>38699</v>
      </c>
      <c r="BQ128" s="349">
        <v>47824</v>
      </c>
      <c r="BR128" s="348">
        <v>370.68</v>
      </c>
      <c r="BS128" s="348">
        <v>40.22</v>
      </c>
      <c r="BT128" s="348">
        <v>44.61</v>
      </c>
    </row>
    <row r="129" spans="1:72" s="329" customFormat="1" ht="18.2" customHeight="1" x14ac:dyDescent="0.15">
      <c r="A129" s="332">
        <v>127</v>
      </c>
      <c r="B129" s="333" t="s">
        <v>806</v>
      </c>
      <c r="C129" s="333" t="s">
        <v>570</v>
      </c>
      <c r="D129" s="334">
        <v>45231</v>
      </c>
      <c r="E129" s="335" t="s">
        <v>403</v>
      </c>
      <c r="F129" s="336">
        <v>202</v>
      </c>
      <c r="G129" s="336">
        <v>201</v>
      </c>
      <c r="H129" s="337">
        <v>52030.43</v>
      </c>
      <c r="I129" s="337">
        <v>38264.43</v>
      </c>
      <c r="J129" s="337">
        <v>0</v>
      </c>
      <c r="K129" s="337">
        <v>90294.86</v>
      </c>
      <c r="L129" s="337">
        <v>406.68</v>
      </c>
      <c r="M129" s="337">
        <v>0</v>
      </c>
      <c r="N129" s="337">
        <v>0</v>
      </c>
      <c r="O129" s="337">
        <v>0</v>
      </c>
      <c r="P129" s="337">
        <v>0</v>
      </c>
      <c r="Q129" s="337">
        <v>0</v>
      </c>
      <c r="R129" s="337">
        <v>0</v>
      </c>
      <c r="S129" s="337">
        <v>90294.86</v>
      </c>
      <c r="T129" s="337">
        <v>135948.84</v>
      </c>
      <c r="U129" s="337">
        <v>459.14</v>
      </c>
      <c r="V129" s="337">
        <v>0</v>
      </c>
      <c r="W129" s="337">
        <v>0</v>
      </c>
      <c r="X129" s="337">
        <v>0</v>
      </c>
      <c r="Y129" s="337">
        <v>0</v>
      </c>
      <c r="Z129" s="337">
        <v>0</v>
      </c>
      <c r="AA129" s="337">
        <v>136407.98000000001</v>
      </c>
      <c r="AB129" s="337">
        <v>0</v>
      </c>
      <c r="AC129" s="337">
        <v>0</v>
      </c>
      <c r="AD129" s="337">
        <v>0</v>
      </c>
      <c r="AE129" s="337">
        <v>0</v>
      </c>
      <c r="AF129" s="337">
        <v>0</v>
      </c>
      <c r="AG129" s="337">
        <v>0</v>
      </c>
      <c r="AH129" s="337">
        <v>0</v>
      </c>
      <c r="AI129" s="337">
        <v>0</v>
      </c>
      <c r="AJ129" s="337">
        <v>0</v>
      </c>
      <c r="AK129" s="337">
        <v>0</v>
      </c>
      <c r="AL129" s="337">
        <v>0</v>
      </c>
      <c r="AM129" s="337">
        <v>0</v>
      </c>
      <c r="AN129" s="337">
        <v>0</v>
      </c>
      <c r="AO129" s="337">
        <v>0</v>
      </c>
      <c r="AP129" s="337">
        <v>0</v>
      </c>
      <c r="AQ129" s="337">
        <v>0</v>
      </c>
      <c r="AR129" s="337">
        <v>0</v>
      </c>
      <c r="AS129" s="337">
        <v>0</v>
      </c>
      <c r="AT129" s="337">
        <v>0</v>
      </c>
      <c r="AU129" s="337">
        <f t="shared" si="1"/>
        <v>0</v>
      </c>
      <c r="AV129" s="337">
        <v>38671.11</v>
      </c>
      <c r="AW129" s="337">
        <v>136407.98000000001</v>
      </c>
      <c r="AX129" s="338">
        <v>86</v>
      </c>
      <c r="AY129" s="338">
        <v>300</v>
      </c>
      <c r="AZ129" s="337">
        <v>368400</v>
      </c>
      <c r="BA129" s="337">
        <v>91080</v>
      </c>
      <c r="BB129" s="339">
        <v>90</v>
      </c>
      <c r="BC129" s="339">
        <v>89.224169960474299</v>
      </c>
      <c r="BD129" s="339">
        <v>10.59</v>
      </c>
      <c r="BE129" s="339"/>
      <c r="BF129" s="335" t="s">
        <v>571</v>
      </c>
      <c r="BG129" s="332"/>
      <c r="BH129" s="335" t="s">
        <v>574</v>
      </c>
      <c r="BI129" s="335" t="s">
        <v>577</v>
      </c>
      <c r="BJ129" s="335" t="s">
        <v>729</v>
      </c>
      <c r="BK129" s="335" t="s">
        <v>572</v>
      </c>
      <c r="BL129" s="333" t="s">
        <v>35</v>
      </c>
      <c r="BM129" s="339">
        <v>713650.21163757995</v>
      </c>
      <c r="BN129" s="333" t="s">
        <v>498</v>
      </c>
      <c r="BO129" s="339"/>
      <c r="BP129" s="340">
        <v>38700</v>
      </c>
      <c r="BQ129" s="340">
        <v>47825</v>
      </c>
      <c r="BR129" s="339">
        <v>44829.33</v>
      </c>
      <c r="BS129" s="339">
        <v>18.95</v>
      </c>
      <c r="BT129" s="339">
        <v>44.57</v>
      </c>
    </row>
    <row r="130" spans="1:72" s="329" customFormat="1" ht="18.2" customHeight="1" x14ac:dyDescent="0.15">
      <c r="A130" s="341">
        <v>128</v>
      </c>
      <c r="B130" s="342" t="s">
        <v>806</v>
      </c>
      <c r="C130" s="342" t="s">
        <v>570</v>
      </c>
      <c r="D130" s="343">
        <v>45231</v>
      </c>
      <c r="E130" s="344" t="s">
        <v>404</v>
      </c>
      <c r="F130" s="342" t="s">
        <v>881</v>
      </c>
      <c r="G130" s="345">
        <v>182</v>
      </c>
      <c r="H130" s="346">
        <v>52030.43</v>
      </c>
      <c r="I130" s="346">
        <v>36845.199999999997</v>
      </c>
      <c r="J130" s="346">
        <v>975.4</v>
      </c>
      <c r="K130" s="346">
        <v>88875.63</v>
      </c>
      <c r="L130" s="346">
        <v>406.68</v>
      </c>
      <c r="M130" s="346">
        <v>0</v>
      </c>
      <c r="N130" s="346">
        <v>0</v>
      </c>
      <c r="O130" s="346">
        <v>36845.199999999997</v>
      </c>
      <c r="P130" s="346">
        <v>406.68</v>
      </c>
      <c r="Q130" s="346">
        <v>51623.75</v>
      </c>
      <c r="R130" s="346">
        <v>0</v>
      </c>
      <c r="S130" s="346">
        <v>0</v>
      </c>
      <c r="T130" s="346">
        <v>121207.43</v>
      </c>
      <c r="U130" s="346">
        <v>459.14</v>
      </c>
      <c r="V130" s="346">
        <v>0</v>
      </c>
      <c r="W130" s="346">
        <v>121207.42</v>
      </c>
      <c r="X130" s="346">
        <v>459.14</v>
      </c>
      <c r="Y130" s="346">
        <v>0</v>
      </c>
      <c r="Z130" s="346">
        <v>0</v>
      </c>
      <c r="AA130" s="346">
        <v>0.01</v>
      </c>
      <c r="AB130" s="346">
        <v>18.95</v>
      </c>
      <c r="AC130" s="346">
        <v>0</v>
      </c>
      <c r="AD130" s="346">
        <v>0</v>
      </c>
      <c r="AE130" s="346">
        <v>0</v>
      </c>
      <c r="AF130" s="346">
        <v>44.57</v>
      </c>
      <c r="AG130" s="346">
        <v>0</v>
      </c>
      <c r="AH130" s="346">
        <v>0</v>
      </c>
      <c r="AI130" s="346">
        <v>117.52</v>
      </c>
      <c r="AJ130" s="346">
        <v>3448.9</v>
      </c>
      <c r="AK130" s="346">
        <v>0</v>
      </c>
      <c r="AL130" s="346">
        <v>0</v>
      </c>
      <c r="AM130" s="346">
        <v>9530.8799999999992</v>
      </c>
      <c r="AN130" s="346">
        <v>0</v>
      </c>
      <c r="AO130" s="346">
        <v>3007.88</v>
      </c>
      <c r="AP130" s="346">
        <v>20939.919999999998</v>
      </c>
      <c r="AQ130" s="346">
        <v>0</v>
      </c>
      <c r="AR130" s="346">
        <v>0</v>
      </c>
      <c r="AS130" s="346">
        <v>79179.179287999999</v>
      </c>
      <c r="AT130" s="346">
        <v>158775.17999999993</v>
      </c>
      <c r="AU130" s="346">
        <f t="shared" si="1"/>
        <v>8721.0507120000548</v>
      </c>
      <c r="AV130" s="346">
        <v>0</v>
      </c>
      <c r="AW130" s="346">
        <v>0.01</v>
      </c>
      <c r="AX130" s="347">
        <v>86</v>
      </c>
      <c r="AY130" s="347">
        <v>300</v>
      </c>
      <c r="AZ130" s="346">
        <v>368400</v>
      </c>
      <c r="BA130" s="346">
        <v>91080</v>
      </c>
      <c r="BB130" s="348">
        <v>90</v>
      </c>
      <c r="BC130" s="348">
        <v>0</v>
      </c>
      <c r="BD130" s="348">
        <v>10.59</v>
      </c>
      <c r="BE130" s="348"/>
      <c r="BF130" s="344" t="s">
        <v>571</v>
      </c>
      <c r="BG130" s="341"/>
      <c r="BH130" s="344" t="s">
        <v>574</v>
      </c>
      <c r="BI130" s="344" t="s">
        <v>577</v>
      </c>
      <c r="BJ130" s="344" t="s">
        <v>729</v>
      </c>
      <c r="BK130" s="344" t="s">
        <v>82</v>
      </c>
      <c r="BL130" s="342" t="s">
        <v>35</v>
      </c>
      <c r="BM130" s="348">
        <v>0</v>
      </c>
      <c r="BN130" s="342" t="s">
        <v>498</v>
      </c>
      <c r="BO130" s="348"/>
      <c r="BP130" s="349">
        <v>38700</v>
      </c>
      <c r="BQ130" s="349">
        <v>47825</v>
      </c>
      <c r="BR130" s="348">
        <v>0</v>
      </c>
      <c r="BS130" s="348">
        <v>0</v>
      </c>
      <c r="BT130" s="348">
        <v>0</v>
      </c>
    </row>
    <row r="131" spans="1:72" s="329" customFormat="1" ht="18.2" customHeight="1" x14ac:dyDescent="0.15">
      <c r="A131" s="332">
        <v>129</v>
      </c>
      <c r="B131" s="333" t="s">
        <v>806</v>
      </c>
      <c r="C131" s="333" t="s">
        <v>570</v>
      </c>
      <c r="D131" s="334">
        <v>45231</v>
      </c>
      <c r="E131" s="335" t="s">
        <v>405</v>
      </c>
      <c r="F131" s="336">
        <v>146</v>
      </c>
      <c r="G131" s="336">
        <v>145</v>
      </c>
      <c r="H131" s="337">
        <v>21175.48</v>
      </c>
      <c r="I131" s="337">
        <v>59610.35</v>
      </c>
      <c r="J131" s="337">
        <v>0</v>
      </c>
      <c r="K131" s="337">
        <v>80785.83</v>
      </c>
      <c r="L131" s="337">
        <v>728.02</v>
      </c>
      <c r="M131" s="337">
        <v>0</v>
      </c>
      <c r="N131" s="337">
        <v>0</v>
      </c>
      <c r="O131" s="337">
        <v>0</v>
      </c>
      <c r="P131" s="337">
        <v>0</v>
      </c>
      <c r="Q131" s="337">
        <v>0</v>
      </c>
      <c r="R131" s="337">
        <v>0</v>
      </c>
      <c r="S131" s="337">
        <v>80785.83</v>
      </c>
      <c r="T131" s="337">
        <v>73950.149999999994</v>
      </c>
      <c r="U131" s="337">
        <v>186.82</v>
      </c>
      <c r="V131" s="337">
        <v>0</v>
      </c>
      <c r="W131" s="337">
        <v>0</v>
      </c>
      <c r="X131" s="337">
        <v>0</v>
      </c>
      <c r="Y131" s="337">
        <v>0</v>
      </c>
      <c r="Z131" s="337">
        <v>0</v>
      </c>
      <c r="AA131" s="337">
        <v>74136.97</v>
      </c>
      <c r="AB131" s="337">
        <v>0</v>
      </c>
      <c r="AC131" s="337">
        <v>0</v>
      </c>
      <c r="AD131" s="337">
        <v>0</v>
      </c>
      <c r="AE131" s="337">
        <v>0</v>
      </c>
      <c r="AF131" s="337">
        <v>0</v>
      </c>
      <c r="AG131" s="337">
        <v>0</v>
      </c>
      <c r="AH131" s="337">
        <v>0</v>
      </c>
      <c r="AI131" s="337">
        <v>0</v>
      </c>
      <c r="AJ131" s="337">
        <v>0</v>
      </c>
      <c r="AK131" s="337">
        <v>0</v>
      </c>
      <c r="AL131" s="337">
        <v>0</v>
      </c>
      <c r="AM131" s="337">
        <v>0</v>
      </c>
      <c r="AN131" s="337">
        <v>0</v>
      </c>
      <c r="AO131" s="337">
        <v>0</v>
      </c>
      <c r="AP131" s="337">
        <v>0</v>
      </c>
      <c r="AQ131" s="337">
        <v>0</v>
      </c>
      <c r="AR131" s="337">
        <v>0</v>
      </c>
      <c r="AS131" s="337">
        <v>0</v>
      </c>
      <c r="AT131" s="337">
        <v>0</v>
      </c>
      <c r="AU131" s="337">
        <f t="shared" ref="AU131:AU194" si="2">SUM(AB131:AR131,W131:Y131,O131:R131)-J131-AS131-AT131</f>
        <v>0</v>
      </c>
      <c r="AV131" s="337">
        <v>60338.37</v>
      </c>
      <c r="AW131" s="337">
        <v>74136.97</v>
      </c>
      <c r="AX131" s="338">
        <v>26</v>
      </c>
      <c r="AY131" s="338">
        <v>240</v>
      </c>
      <c r="AZ131" s="337">
        <v>368400</v>
      </c>
      <c r="BA131" s="337">
        <v>91080</v>
      </c>
      <c r="BB131" s="339">
        <v>90</v>
      </c>
      <c r="BC131" s="339">
        <v>79.827895256917003</v>
      </c>
      <c r="BD131" s="339">
        <v>10.59</v>
      </c>
      <c r="BE131" s="339"/>
      <c r="BF131" s="335" t="s">
        <v>571</v>
      </c>
      <c r="BG131" s="332"/>
      <c r="BH131" s="335" t="s">
        <v>574</v>
      </c>
      <c r="BI131" s="335" t="s">
        <v>577</v>
      </c>
      <c r="BJ131" s="335" t="s">
        <v>729</v>
      </c>
      <c r="BK131" s="335" t="s">
        <v>572</v>
      </c>
      <c r="BL131" s="333" t="s">
        <v>35</v>
      </c>
      <c r="BM131" s="339">
        <v>638495.08905398997</v>
      </c>
      <c r="BN131" s="333" t="s">
        <v>498</v>
      </c>
      <c r="BO131" s="339"/>
      <c r="BP131" s="340">
        <v>38700</v>
      </c>
      <c r="BQ131" s="340">
        <v>46000</v>
      </c>
      <c r="BR131" s="339">
        <v>28049.15</v>
      </c>
      <c r="BS131" s="339">
        <v>19.09</v>
      </c>
      <c r="BT131" s="339">
        <v>44.52</v>
      </c>
    </row>
    <row r="132" spans="1:72" s="329" customFormat="1" ht="18.2" customHeight="1" x14ac:dyDescent="0.15">
      <c r="A132" s="341">
        <v>130</v>
      </c>
      <c r="B132" s="342" t="s">
        <v>806</v>
      </c>
      <c r="C132" s="342" t="s">
        <v>570</v>
      </c>
      <c r="D132" s="343">
        <v>45231</v>
      </c>
      <c r="E132" s="344" t="s">
        <v>275</v>
      </c>
      <c r="F132" s="345">
        <v>158</v>
      </c>
      <c r="G132" s="345">
        <v>157</v>
      </c>
      <c r="H132" s="346">
        <v>19460.240000000002</v>
      </c>
      <c r="I132" s="346">
        <v>55456.98</v>
      </c>
      <c r="J132" s="346">
        <v>0</v>
      </c>
      <c r="K132" s="346">
        <v>74917.22</v>
      </c>
      <c r="L132" s="346">
        <v>665.98</v>
      </c>
      <c r="M132" s="346">
        <v>0</v>
      </c>
      <c r="N132" s="346">
        <v>0</v>
      </c>
      <c r="O132" s="346">
        <v>0</v>
      </c>
      <c r="P132" s="346">
        <v>0</v>
      </c>
      <c r="Q132" s="346">
        <v>0</v>
      </c>
      <c r="R132" s="346">
        <v>0</v>
      </c>
      <c r="S132" s="346">
        <v>74917.22</v>
      </c>
      <c r="T132" s="346">
        <v>77938.16</v>
      </c>
      <c r="U132" s="346">
        <v>178.33</v>
      </c>
      <c r="V132" s="346">
        <v>0</v>
      </c>
      <c r="W132" s="346">
        <v>0</v>
      </c>
      <c r="X132" s="346">
        <v>0</v>
      </c>
      <c r="Y132" s="346">
        <v>0</v>
      </c>
      <c r="Z132" s="346">
        <v>0</v>
      </c>
      <c r="AA132" s="346">
        <v>78116.490000000005</v>
      </c>
      <c r="AB132" s="346">
        <v>0</v>
      </c>
      <c r="AC132" s="346">
        <v>0</v>
      </c>
      <c r="AD132" s="346">
        <v>0</v>
      </c>
      <c r="AE132" s="346">
        <v>0</v>
      </c>
      <c r="AF132" s="346">
        <v>0</v>
      </c>
      <c r="AG132" s="346">
        <v>0</v>
      </c>
      <c r="AH132" s="346">
        <v>0</v>
      </c>
      <c r="AI132" s="346">
        <v>0</v>
      </c>
      <c r="AJ132" s="346">
        <v>0</v>
      </c>
      <c r="AK132" s="346">
        <v>0</v>
      </c>
      <c r="AL132" s="346">
        <v>0</v>
      </c>
      <c r="AM132" s="346">
        <v>0</v>
      </c>
      <c r="AN132" s="346">
        <v>0</v>
      </c>
      <c r="AO132" s="346">
        <v>0</v>
      </c>
      <c r="AP132" s="346">
        <v>0</v>
      </c>
      <c r="AQ132" s="346">
        <v>0</v>
      </c>
      <c r="AR132" s="346">
        <v>0</v>
      </c>
      <c r="AS132" s="346">
        <v>0</v>
      </c>
      <c r="AT132" s="346">
        <v>0</v>
      </c>
      <c r="AU132" s="346">
        <f t="shared" si="2"/>
        <v>0</v>
      </c>
      <c r="AV132" s="346">
        <v>56122.96</v>
      </c>
      <c r="AW132" s="346">
        <v>78116.490000000005</v>
      </c>
      <c r="AX132" s="347">
        <v>26</v>
      </c>
      <c r="AY132" s="347">
        <v>240</v>
      </c>
      <c r="AZ132" s="346">
        <v>330000</v>
      </c>
      <c r="BA132" s="346">
        <v>81798.22</v>
      </c>
      <c r="BB132" s="348">
        <v>89.99</v>
      </c>
      <c r="BC132" s="348">
        <v>82.419894073489601</v>
      </c>
      <c r="BD132" s="348">
        <v>11</v>
      </c>
      <c r="BE132" s="348"/>
      <c r="BF132" s="344" t="s">
        <v>571</v>
      </c>
      <c r="BG132" s="341"/>
      <c r="BH132" s="344" t="s">
        <v>748</v>
      </c>
      <c r="BI132" s="344" t="s">
        <v>749</v>
      </c>
      <c r="BJ132" s="344" t="s">
        <v>750</v>
      </c>
      <c r="BK132" s="344" t="s">
        <v>572</v>
      </c>
      <c r="BL132" s="342" t="s">
        <v>35</v>
      </c>
      <c r="BM132" s="348">
        <v>592112.21888266003</v>
      </c>
      <c r="BN132" s="342" t="s">
        <v>498</v>
      </c>
      <c r="BO132" s="348"/>
      <c r="BP132" s="349">
        <v>38702</v>
      </c>
      <c r="BQ132" s="349">
        <v>46002</v>
      </c>
      <c r="BR132" s="348">
        <v>33132.29</v>
      </c>
      <c r="BS132" s="348">
        <v>16.39</v>
      </c>
      <c r="BT132" s="348">
        <v>44.49</v>
      </c>
    </row>
    <row r="133" spans="1:72" s="329" customFormat="1" ht="18.2" customHeight="1" x14ac:dyDescent="0.15">
      <c r="A133" s="332">
        <v>131</v>
      </c>
      <c r="B133" s="333" t="s">
        <v>806</v>
      </c>
      <c r="C133" s="333" t="s">
        <v>570</v>
      </c>
      <c r="D133" s="334">
        <v>45231</v>
      </c>
      <c r="E133" s="335" t="s">
        <v>406</v>
      </c>
      <c r="F133" s="336">
        <v>105</v>
      </c>
      <c r="G133" s="336">
        <v>104</v>
      </c>
      <c r="H133" s="337">
        <v>52618.11</v>
      </c>
      <c r="I133" s="337">
        <v>28968.44</v>
      </c>
      <c r="J133" s="337">
        <v>0</v>
      </c>
      <c r="K133" s="337">
        <v>81586.55</v>
      </c>
      <c r="L133" s="337">
        <v>417.96</v>
      </c>
      <c r="M133" s="337">
        <v>0</v>
      </c>
      <c r="N133" s="337">
        <v>0</v>
      </c>
      <c r="O133" s="337">
        <v>0</v>
      </c>
      <c r="P133" s="337">
        <v>0</v>
      </c>
      <c r="Q133" s="337">
        <v>0</v>
      </c>
      <c r="R133" s="337">
        <v>0</v>
      </c>
      <c r="S133" s="337">
        <v>81586.55</v>
      </c>
      <c r="T133" s="337">
        <v>61729.69</v>
      </c>
      <c r="U133" s="337">
        <v>446.35</v>
      </c>
      <c r="V133" s="337">
        <v>0</v>
      </c>
      <c r="W133" s="337">
        <v>0</v>
      </c>
      <c r="X133" s="337">
        <v>0</v>
      </c>
      <c r="Y133" s="337">
        <v>0</v>
      </c>
      <c r="Z133" s="337">
        <v>0</v>
      </c>
      <c r="AA133" s="337">
        <v>62176.04</v>
      </c>
      <c r="AB133" s="337">
        <v>0</v>
      </c>
      <c r="AC133" s="337">
        <v>0</v>
      </c>
      <c r="AD133" s="337">
        <v>0</v>
      </c>
      <c r="AE133" s="337">
        <v>0</v>
      </c>
      <c r="AF133" s="337">
        <v>0</v>
      </c>
      <c r="AG133" s="337">
        <v>0</v>
      </c>
      <c r="AH133" s="337">
        <v>0</v>
      </c>
      <c r="AI133" s="337">
        <v>0</v>
      </c>
      <c r="AJ133" s="337">
        <v>0</v>
      </c>
      <c r="AK133" s="337">
        <v>0</v>
      </c>
      <c r="AL133" s="337">
        <v>0</v>
      </c>
      <c r="AM133" s="337">
        <v>0</v>
      </c>
      <c r="AN133" s="337">
        <v>0</v>
      </c>
      <c r="AO133" s="337">
        <v>0</v>
      </c>
      <c r="AP133" s="337">
        <v>0</v>
      </c>
      <c r="AQ133" s="337">
        <v>0</v>
      </c>
      <c r="AR133" s="337">
        <v>0</v>
      </c>
      <c r="AS133" s="337">
        <v>0</v>
      </c>
      <c r="AT133" s="337">
        <v>0</v>
      </c>
      <c r="AU133" s="337">
        <f t="shared" si="2"/>
        <v>0</v>
      </c>
      <c r="AV133" s="337">
        <v>29386.400000000001</v>
      </c>
      <c r="AW133" s="337">
        <v>62176.04</v>
      </c>
      <c r="AX133" s="338">
        <v>87</v>
      </c>
      <c r="AY133" s="338">
        <v>300</v>
      </c>
      <c r="AZ133" s="337">
        <v>379000</v>
      </c>
      <c r="BA133" s="337">
        <v>93802.34</v>
      </c>
      <c r="BB133" s="339">
        <v>89.86</v>
      </c>
      <c r="BC133" s="339">
        <v>78.157617208696493</v>
      </c>
      <c r="BD133" s="339">
        <v>10.18</v>
      </c>
      <c r="BE133" s="339"/>
      <c r="BF133" s="335" t="s">
        <v>571</v>
      </c>
      <c r="BG133" s="332"/>
      <c r="BH133" s="335" t="s">
        <v>635</v>
      </c>
      <c r="BI133" s="335" t="s">
        <v>650</v>
      </c>
      <c r="BJ133" s="335" t="s">
        <v>753</v>
      </c>
      <c r="BK133" s="335" t="s">
        <v>572</v>
      </c>
      <c r="BL133" s="333" t="s">
        <v>35</v>
      </c>
      <c r="BM133" s="339">
        <v>644823.62201215001</v>
      </c>
      <c r="BN133" s="333" t="s">
        <v>498</v>
      </c>
      <c r="BO133" s="339"/>
      <c r="BP133" s="340">
        <v>38703</v>
      </c>
      <c r="BQ133" s="340">
        <v>47828</v>
      </c>
      <c r="BR133" s="339">
        <v>23063.99</v>
      </c>
      <c r="BS133" s="339">
        <v>20.11</v>
      </c>
      <c r="BT133" s="339">
        <v>44.6</v>
      </c>
    </row>
    <row r="134" spans="1:72" s="329" customFormat="1" ht="18.2" customHeight="1" x14ac:dyDescent="0.15">
      <c r="A134" s="341">
        <v>132</v>
      </c>
      <c r="B134" s="342" t="s">
        <v>806</v>
      </c>
      <c r="C134" s="342" t="s">
        <v>570</v>
      </c>
      <c r="D134" s="343">
        <v>45231</v>
      </c>
      <c r="E134" s="344" t="s">
        <v>754</v>
      </c>
      <c r="F134" s="345">
        <v>0</v>
      </c>
      <c r="G134" s="345">
        <v>0</v>
      </c>
      <c r="H134" s="346">
        <v>51257.71</v>
      </c>
      <c r="I134" s="346">
        <v>0</v>
      </c>
      <c r="J134" s="346">
        <v>0</v>
      </c>
      <c r="K134" s="346">
        <v>51257.71</v>
      </c>
      <c r="L134" s="346">
        <v>585.14</v>
      </c>
      <c r="M134" s="346">
        <v>0</v>
      </c>
      <c r="N134" s="346">
        <v>0</v>
      </c>
      <c r="O134" s="346">
        <v>0</v>
      </c>
      <c r="P134" s="346">
        <v>585.14</v>
      </c>
      <c r="Q134" s="346">
        <v>0</v>
      </c>
      <c r="R134" s="346">
        <v>0</v>
      </c>
      <c r="S134" s="346">
        <v>50672.57</v>
      </c>
      <c r="T134" s="346">
        <v>0</v>
      </c>
      <c r="U134" s="346">
        <v>434.84</v>
      </c>
      <c r="V134" s="346">
        <v>0</v>
      </c>
      <c r="W134" s="346">
        <v>0</v>
      </c>
      <c r="X134" s="346">
        <v>434.84</v>
      </c>
      <c r="Y134" s="346">
        <v>0</v>
      </c>
      <c r="Z134" s="346">
        <v>0</v>
      </c>
      <c r="AA134" s="346">
        <v>0</v>
      </c>
      <c r="AB134" s="346">
        <v>23.73</v>
      </c>
      <c r="AC134" s="346">
        <v>0</v>
      </c>
      <c r="AD134" s="346">
        <v>0</v>
      </c>
      <c r="AE134" s="346">
        <v>0</v>
      </c>
      <c r="AF134" s="346">
        <v>0</v>
      </c>
      <c r="AG134" s="346">
        <v>0</v>
      </c>
      <c r="AH134" s="346">
        <v>0</v>
      </c>
      <c r="AI134" s="346">
        <v>142.97</v>
      </c>
      <c r="AJ134" s="346">
        <v>0</v>
      </c>
      <c r="AK134" s="346">
        <v>0</v>
      </c>
      <c r="AL134" s="346">
        <v>0</v>
      </c>
      <c r="AM134" s="346">
        <v>0</v>
      </c>
      <c r="AN134" s="346">
        <v>0</v>
      </c>
      <c r="AO134" s="346">
        <v>0</v>
      </c>
      <c r="AP134" s="346">
        <v>0</v>
      </c>
      <c r="AQ134" s="346">
        <v>86.823999999999998</v>
      </c>
      <c r="AR134" s="346">
        <v>0</v>
      </c>
      <c r="AS134" s="346">
        <v>0</v>
      </c>
      <c r="AT134" s="346">
        <v>0</v>
      </c>
      <c r="AU134" s="346">
        <f t="shared" si="2"/>
        <v>1273.5039999999999</v>
      </c>
      <c r="AV134" s="346">
        <v>0</v>
      </c>
      <c r="AW134" s="346">
        <v>0</v>
      </c>
      <c r="AX134" s="347">
        <v>86</v>
      </c>
      <c r="AY134" s="347">
        <v>300</v>
      </c>
      <c r="AZ134" s="346">
        <v>448000</v>
      </c>
      <c r="BA134" s="346">
        <v>110696.87</v>
      </c>
      <c r="BB134" s="348">
        <v>89.71</v>
      </c>
      <c r="BC134" s="348">
        <v>41.065625926911899</v>
      </c>
      <c r="BD134" s="348">
        <v>10.18</v>
      </c>
      <c r="BE134" s="348"/>
      <c r="BF134" s="344" t="s">
        <v>571</v>
      </c>
      <c r="BG134" s="341"/>
      <c r="BH134" s="344" t="s">
        <v>635</v>
      </c>
      <c r="BI134" s="344" t="s">
        <v>650</v>
      </c>
      <c r="BJ134" s="344" t="s">
        <v>746</v>
      </c>
      <c r="BK134" s="344" t="s">
        <v>82</v>
      </c>
      <c r="BL134" s="342" t="s">
        <v>35</v>
      </c>
      <c r="BM134" s="348">
        <v>400493.34264121001</v>
      </c>
      <c r="BN134" s="342" t="s">
        <v>498</v>
      </c>
      <c r="BO134" s="348"/>
      <c r="BP134" s="349">
        <v>38703</v>
      </c>
      <c r="BQ134" s="349">
        <v>47828</v>
      </c>
      <c r="BR134" s="348">
        <v>0</v>
      </c>
      <c r="BS134" s="348">
        <v>23.73</v>
      </c>
      <c r="BT134" s="348">
        <v>0</v>
      </c>
    </row>
    <row r="135" spans="1:72" s="329" customFormat="1" ht="18.2" customHeight="1" x14ac:dyDescent="0.15">
      <c r="A135" s="332">
        <v>133</v>
      </c>
      <c r="B135" s="333" t="s">
        <v>806</v>
      </c>
      <c r="C135" s="333" t="s">
        <v>570</v>
      </c>
      <c r="D135" s="334">
        <v>45231</v>
      </c>
      <c r="E135" s="335" t="s">
        <v>407</v>
      </c>
      <c r="F135" s="336">
        <v>187</v>
      </c>
      <c r="G135" s="336">
        <v>186</v>
      </c>
      <c r="H135" s="337">
        <v>39251.339999999997</v>
      </c>
      <c r="I135" s="337">
        <v>28040.98</v>
      </c>
      <c r="J135" s="337">
        <v>0</v>
      </c>
      <c r="K135" s="337">
        <v>67292.320000000007</v>
      </c>
      <c r="L135" s="337">
        <v>306.85000000000002</v>
      </c>
      <c r="M135" s="337">
        <v>0</v>
      </c>
      <c r="N135" s="337">
        <v>0</v>
      </c>
      <c r="O135" s="337">
        <v>0</v>
      </c>
      <c r="P135" s="337">
        <v>0</v>
      </c>
      <c r="Q135" s="337">
        <v>0</v>
      </c>
      <c r="R135" s="337">
        <v>0</v>
      </c>
      <c r="S135" s="337">
        <v>67292.320000000007</v>
      </c>
      <c r="T135" s="337">
        <v>94108.56</v>
      </c>
      <c r="U135" s="337">
        <v>346.37</v>
      </c>
      <c r="V135" s="337">
        <v>0</v>
      </c>
      <c r="W135" s="337">
        <v>0</v>
      </c>
      <c r="X135" s="337">
        <v>0</v>
      </c>
      <c r="Y135" s="337">
        <v>0</v>
      </c>
      <c r="Z135" s="337">
        <v>0</v>
      </c>
      <c r="AA135" s="337">
        <v>94454.93</v>
      </c>
      <c r="AB135" s="337">
        <v>0</v>
      </c>
      <c r="AC135" s="337">
        <v>0</v>
      </c>
      <c r="AD135" s="337">
        <v>0</v>
      </c>
      <c r="AE135" s="337">
        <v>0</v>
      </c>
      <c r="AF135" s="337">
        <v>0</v>
      </c>
      <c r="AG135" s="337">
        <v>0</v>
      </c>
      <c r="AH135" s="337">
        <v>0</v>
      </c>
      <c r="AI135" s="337">
        <v>0</v>
      </c>
      <c r="AJ135" s="337">
        <v>0</v>
      </c>
      <c r="AK135" s="337">
        <v>0</v>
      </c>
      <c r="AL135" s="337">
        <v>0</v>
      </c>
      <c r="AM135" s="337">
        <v>0</v>
      </c>
      <c r="AN135" s="337">
        <v>0</v>
      </c>
      <c r="AO135" s="337">
        <v>0</v>
      </c>
      <c r="AP135" s="337">
        <v>0</v>
      </c>
      <c r="AQ135" s="337">
        <v>0</v>
      </c>
      <c r="AR135" s="337">
        <v>0</v>
      </c>
      <c r="AS135" s="337">
        <v>0</v>
      </c>
      <c r="AT135" s="337">
        <v>0</v>
      </c>
      <c r="AU135" s="337">
        <f t="shared" si="2"/>
        <v>0</v>
      </c>
      <c r="AV135" s="337">
        <v>28347.83</v>
      </c>
      <c r="AW135" s="337">
        <v>94454.93</v>
      </c>
      <c r="AX135" s="338">
        <v>86</v>
      </c>
      <c r="AY135" s="338">
        <v>300</v>
      </c>
      <c r="AZ135" s="337">
        <v>279000</v>
      </c>
      <c r="BA135" s="337">
        <v>68715</v>
      </c>
      <c r="BB135" s="339">
        <v>89.41</v>
      </c>
      <c r="BC135" s="339">
        <v>87.5588493225642</v>
      </c>
      <c r="BD135" s="339">
        <v>10.59</v>
      </c>
      <c r="BE135" s="339"/>
      <c r="BF135" s="335" t="s">
        <v>571</v>
      </c>
      <c r="BG135" s="332"/>
      <c r="BH135" s="335" t="s">
        <v>352</v>
      </c>
      <c r="BI135" s="335" t="s">
        <v>617</v>
      </c>
      <c r="BJ135" s="335" t="s">
        <v>733</v>
      </c>
      <c r="BK135" s="335" t="s">
        <v>572</v>
      </c>
      <c r="BL135" s="333" t="s">
        <v>35</v>
      </c>
      <c r="BM135" s="339">
        <v>531848.41761295998</v>
      </c>
      <c r="BN135" s="333" t="s">
        <v>498</v>
      </c>
      <c r="BO135" s="339"/>
      <c r="BP135" s="340">
        <v>38700</v>
      </c>
      <c r="BQ135" s="340">
        <v>47825</v>
      </c>
      <c r="BR135" s="339">
        <v>30933.3</v>
      </c>
      <c r="BS135" s="339">
        <v>14.3</v>
      </c>
      <c r="BT135" s="339">
        <v>44.57</v>
      </c>
    </row>
    <row r="136" spans="1:72" s="329" customFormat="1" ht="18.2" customHeight="1" x14ac:dyDescent="0.15">
      <c r="A136" s="341">
        <v>134</v>
      </c>
      <c r="B136" s="342" t="s">
        <v>806</v>
      </c>
      <c r="C136" s="342" t="s">
        <v>570</v>
      </c>
      <c r="D136" s="343">
        <v>45231</v>
      </c>
      <c r="E136" s="344" t="s">
        <v>812</v>
      </c>
      <c r="F136" s="345">
        <v>175</v>
      </c>
      <c r="G136" s="345">
        <v>174</v>
      </c>
      <c r="H136" s="346">
        <v>51238.73</v>
      </c>
      <c r="I136" s="346">
        <v>37036.839999999997</v>
      </c>
      <c r="J136" s="346">
        <v>0</v>
      </c>
      <c r="K136" s="346">
        <v>88275.57</v>
      </c>
      <c r="L136" s="346">
        <v>407.07</v>
      </c>
      <c r="M136" s="346">
        <v>0</v>
      </c>
      <c r="N136" s="346">
        <v>0</v>
      </c>
      <c r="O136" s="346">
        <v>0</v>
      </c>
      <c r="P136" s="346">
        <v>0</v>
      </c>
      <c r="Q136" s="346">
        <v>0</v>
      </c>
      <c r="R136" s="346">
        <v>0</v>
      </c>
      <c r="S136" s="346">
        <v>88275.57</v>
      </c>
      <c r="T136" s="346">
        <v>110260.84</v>
      </c>
      <c r="U136" s="346">
        <v>434.65</v>
      </c>
      <c r="V136" s="346">
        <v>0</v>
      </c>
      <c r="W136" s="346">
        <v>0</v>
      </c>
      <c r="X136" s="346">
        <v>0</v>
      </c>
      <c r="Y136" s="346">
        <v>0</v>
      </c>
      <c r="Z136" s="346">
        <v>0</v>
      </c>
      <c r="AA136" s="346">
        <v>110695.49</v>
      </c>
      <c r="AB136" s="346">
        <v>0</v>
      </c>
      <c r="AC136" s="346">
        <v>0</v>
      </c>
      <c r="AD136" s="346">
        <v>0</v>
      </c>
      <c r="AE136" s="346">
        <v>0</v>
      </c>
      <c r="AF136" s="346">
        <v>0</v>
      </c>
      <c r="AG136" s="346">
        <v>0</v>
      </c>
      <c r="AH136" s="346">
        <v>0</v>
      </c>
      <c r="AI136" s="346">
        <v>0</v>
      </c>
      <c r="AJ136" s="346">
        <v>0</v>
      </c>
      <c r="AK136" s="346">
        <v>0</v>
      </c>
      <c r="AL136" s="346">
        <v>0</v>
      </c>
      <c r="AM136" s="346">
        <v>0</v>
      </c>
      <c r="AN136" s="346">
        <v>0</v>
      </c>
      <c r="AO136" s="346">
        <v>0</v>
      </c>
      <c r="AP136" s="346">
        <v>0</v>
      </c>
      <c r="AQ136" s="346">
        <v>0</v>
      </c>
      <c r="AR136" s="346">
        <v>0</v>
      </c>
      <c r="AS136" s="346">
        <v>0</v>
      </c>
      <c r="AT136" s="346">
        <v>0</v>
      </c>
      <c r="AU136" s="346">
        <f t="shared" si="2"/>
        <v>0</v>
      </c>
      <c r="AV136" s="346">
        <v>37443.910000000003</v>
      </c>
      <c r="AW136" s="346">
        <v>110695.49</v>
      </c>
      <c r="AX136" s="347">
        <v>86</v>
      </c>
      <c r="AY136" s="347">
        <v>300</v>
      </c>
      <c r="AZ136" s="346">
        <v>370545.6</v>
      </c>
      <c r="BA136" s="346">
        <v>91350</v>
      </c>
      <c r="BB136" s="348">
        <v>90</v>
      </c>
      <c r="BC136" s="348">
        <v>86.971004926108407</v>
      </c>
      <c r="BD136" s="348">
        <v>10.18</v>
      </c>
      <c r="BE136" s="348"/>
      <c r="BF136" s="344" t="s">
        <v>712</v>
      </c>
      <c r="BG136" s="341"/>
      <c r="BH136" s="344" t="s">
        <v>599</v>
      </c>
      <c r="BI136" s="344" t="s">
        <v>646</v>
      </c>
      <c r="BJ136" s="344" t="s">
        <v>653</v>
      </c>
      <c r="BK136" s="344" t="s">
        <v>572</v>
      </c>
      <c r="BL136" s="342" t="s">
        <v>35</v>
      </c>
      <c r="BM136" s="348">
        <v>697690.64610021003</v>
      </c>
      <c r="BN136" s="342" t="s">
        <v>498</v>
      </c>
      <c r="BO136" s="348"/>
      <c r="BP136" s="349">
        <v>38701</v>
      </c>
      <c r="BQ136" s="349">
        <v>47827</v>
      </c>
      <c r="BR136" s="348">
        <v>38508.04</v>
      </c>
      <c r="BS136" s="348">
        <v>19.57</v>
      </c>
      <c r="BT136" s="348">
        <v>44.59</v>
      </c>
    </row>
    <row r="137" spans="1:72" s="329" customFormat="1" ht="18.2" customHeight="1" x14ac:dyDescent="0.15">
      <c r="A137" s="332">
        <v>135</v>
      </c>
      <c r="B137" s="333" t="s">
        <v>806</v>
      </c>
      <c r="C137" s="333" t="s">
        <v>570</v>
      </c>
      <c r="D137" s="334">
        <v>45231</v>
      </c>
      <c r="E137" s="335" t="s">
        <v>755</v>
      </c>
      <c r="F137" s="336">
        <v>0</v>
      </c>
      <c r="G137" s="336">
        <v>0</v>
      </c>
      <c r="H137" s="337">
        <v>7245.28</v>
      </c>
      <c r="I137" s="337">
        <v>0</v>
      </c>
      <c r="J137" s="337">
        <v>0</v>
      </c>
      <c r="K137" s="337">
        <v>7245.28</v>
      </c>
      <c r="L137" s="337">
        <v>668.44</v>
      </c>
      <c r="M137" s="337">
        <v>0</v>
      </c>
      <c r="N137" s="337">
        <v>0</v>
      </c>
      <c r="O137" s="337">
        <v>0</v>
      </c>
      <c r="P137" s="337">
        <v>0</v>
      </c>
      <c r="Q137" s="337">
        <v>16.57</v>
      </c>
      <c r="R137" s="337">
        <v>0</v>
      </c>
      <c r="S137" s="337">
        <v>7228.71</v>
      </c>
      <c r="T137" s="337">
        <v>0</v>
      </c>
      <c r="U137" s="337">
        <v>63.79</v>
      </c>
      <c r="V137" s="337">
        <v>0</v>
      </c>
      <c r="W137" s="337">
        <v>0</v>
      </c>
      <c r="X137" s="337">
        <v>0</v>
      </c>
      <c r="Y137" s="337">
        <v>0</v>
      </c>
      <c r="Z137" s="337">
        <v>0</v>
      </c>
      <c r="AA137" s="337">
        <v>63.79</v>
      </c>
      <c r="AB137" s="337">
        <v>0</v>
      </c>
      <c r="AC137" s="337">
        <v>0</v>
      </c>
      <c r="AD137" s="337">
        <v>0</v>
      </c>
      <c r="AE137" s="337">
        <v>0</v>
      </c>
      <c r="AF137" s="337">
        <v>0</v>
      </c>
      <c r="AG137" s="337">
        <v>0</v>
      </c>
      <c r="AH137" s="337">
        <v>0</v>
      </c>
      <c r="AI137" s="337">
        <v>0.05</v>
      </c>
      <c r="AJ137" s="337">
        <v>0</v>
      </c>
      <c r="AK137" s="337">
        <v>0</v>
      </c>
      <c r="AL137" s="337">
        <v>0</v>
      </c>
      <c r="AM137" s="337">
        <v>0</v>
      </c>
      <c r="AN137" s="337">
        <v>0</v>
      </c>
      <c r="AO137" s="337">
        <v>0</v>
      </c>
      <c r="AP137" s="337">
        <v>0</v>
      </c>
      <c r="AQ137" s="337">
        <v>0</v>
      </c>
      <c r="AR137" s="337">
        <v>0</v>
      </c>
      <c r="AS137" s="337">
        <v>16.558375999999999</v>
      </c>
      <c r="AT137" s="337">
        <v>0</v>
      </c>
      <c r="AU137" s="337">
        <f t="shared" si="2"/>
        <v>6.1624000000001899E-2</v>
      </c>
      <c r="AV137" s="337">
        <v>668.44</v>
      </c>
      <c r="AW137" s="337">
        <v>63.79</v>
      </c>
      <c r="AX137" s="338">
        <v>26</v>
      </c>
      <c r="AY137" s="338">
        <v>240</v>
      </c>
      <c r="AZ137" s="337">
        <v>295700</v>
      </c>
      <c r="BA137" s="337">
        <v>72900</v>
      </c>
      <c r="BB137" s="339">
        <v>89.6</v>
      </c>
      <c r="BC137" s="339">
        <v>8.8846696296296308</v>
      </c>
      <c r="BD137" s="339">
        <v>10.59</v>
      </c>
      <c r="BE137" s="339"/>
      <c r="BF137" s="335" t="s">
        <v>571</v>
      </c>
      <c r="BG137" s="332"/>
      <c r="BH137" s="335" t="s">
        <v>599</v>
      </c>
      <c r="BI137" s="335" t="s">
        <v>730</v>
      </c>
      <c r="BJ137" s="335" t="s">
        <v>714</v>
      </c>
      <c r="BK137" s="335" t="s">
        <v>82</v>
      </c>
      <c r="BL137" s="333" t="s">
        <v>35</v>
      </c>
      <c r="BM137" s="339">
        <v>57132.492606630003</v>
      </c>
      <c r="BN137" s="333" t="s">
        <v>498</v>
      </c>
      <c r="BO137" s="339"/>
      <c r="BP137" s="340">
        <v>38702</v>
      </c>
      <c r="BQ137" s="340">
        <v>46002</v>
      </c>
      <c r="BR137" s="339">
        <v>141.81</v>
      </c>
      <c r="BS137" s="339">
        <v>15.28</v>
      </c>
      <c r="BT137" s="339">
        <v>44.53</v>
      </c>
    </row>
    <row r="138" spans="1:72" s="329" customFormat="1" ht="18.2" customHeight="1" x14ac:dyDescent="0.15">
      <c r="A138" s="341">
        <v>136</v>
      </c>
      <c r="B138" s="342" t="s">
        <v>806</v>
      </c>
      <c r="C138" s="342" t="s">
        <v>570</v>
      </c>
      <c r="D138" s="343">
        <v>45231</v>
      </c>
      <c r="E138" s="344" t="s">
        <v>408</v>
      </c>
      <c r="F138" s="345">
        <v>177</v>
      </c>
      <c r="G138" s="345">
        <v>176</v>
      </c>
      <c r="H138" s="346">
        <v>48073.1</v>
      </c>
      <c r="I138" s="346">
        <v>33578.699999999997</v>
      </c>
      <c r="J138" s="346">
        <v>0</v>
      </c>
      <c r="K138" s="346">
        <v>81651.8</v>
      </c>
      <c r="L138" s="346">
        <v>375.72</v>
      </c>
      <c r="M138" s="346">
        <v>0</v>
      </c>
      <c r="N138" s="346">
        <v>0</v>
      </c>
      <c r="O138" s="346">
        <v>0</v>
      </c>
      <c r="P138" s="346">
        <v>0</v>
      </c>
      <c r="Q138" s="346">
        <v>0</v>
      </c>
      <c r="R138" s="346">
        <v>0</v>
      </c>
      <c r="S138" s="346">
        <v>81651.8</v>
      </c>
      <c r="T138" s="346">
        <v>107975.32</v>
      </c>
      <c r="U138" s="346">
        <v>424.22</v>
      </c>
      <c r="V138" s="346">
        <v>0</v>
      </c>
      <c r="W138" s="346">
        <v>0</v>
      </c>
      <c r="X138" s="346">
        <v>0</v>
      </c>
      <c r="Y138" s="346">
        <v>0</v>
      </c>
      <c r="Z138" s="346">
        <v>0</v>
      </c>
      <c r="AA138" s="346">
        <v>108399.54</v>
      </c>
      <c r="AB138" s="346">
        <v>0</v>
      </c>
      <c r="AC138" s="346">
        <v>0</v>
      </c>
      <c r="AD138" s="346">
        <v>0</v>
      </c>
      <c r="AE138" s="346">
        <v>0</v>
      </c>
      <c r="AF138" s="346">
        <v>0</v>
      </c>
      <c r="AG138" s="346">
        <v>0</v>
      </c>
      <c r="AH138" s="346">
        <v>0</v>
      </c>
      <c r="AI138" s="346">
        <v>0</v>
      </c>
      <c r="AJ138" s="346">
        <v>0</v>
      </c>
      <c r="AK138" s="346">
        <v>0</v>
      </c>
      <c r="AL138" s="346">
        <v>0</v>
      </c>
      <c r="AM138" s="346">
        <v>0</v>
      </c>
      <c r="AN138" s="346">
        <v>0</v>
      </c>
      <c r="AO138" s="346">
        <v>0</v>
      </c>
      <c r="AP138" s="346">
        <v>0</v>
      </c>
      <c r="AQ138" s="346">
        <v>0</v>
      </c>
      <c r="AR138" s="346">
        <v>0</v>
      </c>
      <c r="AS138" s="346">
        <v>0</v>
      </c>
      <c r="AT138" s="346">
        <v>0</v>
      </c>
      <c r="AU138" s="346">
        <f t="shared" si="2"/>
        <v>0</v>
      </c>
      <c r="AV138" s="346">
        <v>33954.42</v>
      </c>
      <c r="AW138" s="346">
        <v>108399.54</v>
      </c>
      <c r="AX138" s="347">
        <v>87</v>
      </c>
      <c r="AY138" s="347">
        <v>300</v>
      </c>
      <c r="AZ138" s="346">
        <v>357400</v>
      </c>
      <c r="BA138" s="346">
        <v>84150</v>
      </c>
      <c r="BB138" s="348">
        <v>85.48</v>
      </c>
      <c r="BC138" s="348">
        <v>82.942315674390997</v>
      </c>
      <c r="BD138" s="348">
        <v>10.59</v>
      </c>
      <c r="BE138" s="348"/>
      <c r="BF138" s="344" t="s">
        <v>571</v>
      </c>
      <c r="BG138" s="341"/>
      <c r="BH138" s="344" t="s">
        <v>599</v>
      </c>
      <c r="BI138" s="344" t="s">
        <v>629</v>
      </c>
      <c r="BJ138" s="344" t="s">
        <v>706</v>
      </c>
      <c r="BK138" s="344" t="s">
        <v>572</v>
      </c>
      <c r="BL138" s="342" t="s">
        <v>35</v>
      </c>
      <c r="BM138" s="348">
        <v>645339.32884540001</v>
      </c>
      <c r="BN138" s="342" t="s">
        <v>498</v>
      </c>
      <c r="BO138" s="348"/>
      <c r="BP138" s="349">
        <v>38702</v>
      </c>
      <c r="BQ138" s="349">
        <v>47827</v>
      </c>
      <c r="BR138" s="348">
        <v>38767.120000000003</v>
      </c>
      <c r="BS138" s="348">
        <v>17.510000000000002</v>
      </c>
      <c r="BT138" s="348">
        <v>44.57</v>
      </c>
    </row>
    <row r="139" spans="1:72" s="329" customFormat="1" ht="18.2" customHeight="1" x14ac:dyDescent="0.15">
      <c r="A139" s="332">
        <v>137</v>
      </c>
      <c r="B139" s="333" t="s">
        <v>806</v>
      </c>
      <c r="C139" s="333" t="s">
        <v>570</v>
      </c>
      <c r="D139" s="334">
        <v>45231</v>
      </c>
      <c r="E139" s="335" t="s">
        <v>756</v>
      </c>
      <c r="F139" s="336">
        <v>0</v>
      </c>
      <c r="G139" s="336">
        <v>0</v>
      </c>
      <c r="H139" s="337">
        <v>34987.71</v>
      </c>
      <c r="I139" s="337">
        <v>272.32</v>
      </c>
      <c r="J139" s="337">
        <v>0</v>
      </c>
      <c r="K139" s="337">
        <v>35260.03</v>
      </c>
      <c r="L139" s="337">
        <v>547.04</v>
      </c>
      <c r="M139" s="337">
        <v>0</v>
      </c>
      <c r="N139" s="337">
        <v>0</v>
      </c>
      <c r="O139" s="337">
        <v>272.32</v>
      </c>
      <c r="P139" s="337">
        <v>547.04</v>
      </c>
      <c r="Q139" s="337">
        <v>0</v>
      </c>
      <c r="R139" s="337">
        <v>0</v>
      </c>
      <c r="S139" s="337">
        <v>34440.67</v>
      </c>
      <c r="T139" s="337">
        <v>311.17</v>
      </c>
      <c r="U139" s="337">
        <v>619.94000000000005</v>
      </c>
      <c r="V139" s="337">
        <v>0</v>
      </c>
      <c r="W139" s="337">
        <v>311.17</v>
      </c>
      <c r="X139" s="337">
        <v>619.94000000000005</v>
      </c>
      <c r="Y139" s="337">
        <v>0</v>
      </c>
      <c r="Z139" s="337">
        <v>0</v>
      </c>
      <c r="AA139" s="337">
        <v>0</v>
      </c>
      <c r="AB139" s="337">
        <v>12.77</v>
      </c>
      <c r="AC139" s="337">
        <v>0</v>
      </c>
      <c r="AD139" s="337">
        <v>0</v>
      </c>
      <c r="AE139" s="337">
        <v>0</v>
      </c>
      <c r="AF139" s="337">
        <v>0</v>
      </c>
      <c r="AG139" s="337">
        <v>0</v>
      </c>
      <c r="AH139" s="337">
        <v>29.81</v>
      </c>
      <c r="AI139" s="337">
        <v>79.260000000000005</v>
      </c>
      <c r="AJ139" s="337">
        <v>12.77</v>
      </c>
      <c r="AK139" s="337">
        <v>0</v>
      </c>
      <c r="AL139" s="337">
        <v>0</v>
      </c>
      <c r="AM139" s="337">
        <v>0</v>
      </c>
      <c r="AN139" s="337">
        <v>0</v>
      </c>
      <c r="AO139" s="337">
        <v>29.81</v>
      </c>
      <c r="AP139" s="337">
        <v>79.209999999999994</v>
      </c>
      <c r="AQ139" s="337">
        <v>0.13900000000000001</v>
      </c>
      <c r="AR139" s="337">
        <v>0</v>
      </c>
      <c r="AS139" s="337">
        <v>0</v>
      </c>
      <c r="AT139" s="337">
        <v>0</v>
      </c>
      <c r="AU139" s="337">
        <f t="shared" si="2"/>
        <v>1994.239</v>
      </c>
      <c r="AV139" s="337">
        <v>0</v>
      </c>
      <c r="AW139" s="337">
        <v>0</v>
      </c>
      <c r="AX139" s="338">
        <v>86</v>
      </c>
      <c r="AY139" s="338">
        <v>300</v>
      </c>
      <c r="AZ139" s="337">
        <v>249000</v>
      </c>
      <c r="BA139" s="337">
        <v>61380</v>
      </c>
      <c r="BB139" s="339">
        <v>89.51</v>
      </c>
      <c r="BC139" s="339">
        <v>50.224574318996403</v>
      </c>
      <c r="BD139" s="339">
        <v>10.59</v>
      </c>
      <c r="BE139" s="339"/>
      <c r="BF139" s="335" t="s">
        <v>571</v>
      </c>
      <c r="BG139" s="332"/>
      <c r="BH139" s="335" t="s">
        <v>352</v>
      </c>
      <c r="BI139" s="335" t="s">
        <v>606</v>
      </c>
      <c r="BJ139" s="335" t="s">
        <v>607</v>
      </c>
      <c r="BK139" s="335" t="s">
        <v>82</v>
      </c>
      <c r="BL139" s="333" t="s">
        <v>35</v>
      </c>
      <c r="BM139" s="339">
        <v>272203.66070051002</v>
      </c>
      <c r="BN139" s="333" t="s">
        <v>498</v>
      </c>
      <c r="BO139" s="339"/>
      <c r="BP139" s="340">
        <v>38706</v>
      </c>
      <c r="BQ139" s="340">
        <v>47831</v>
      </c>
      <c r="BR139" s="339">
        <v>121.79</v>
      </c>
      <c r="BS139" s="339">
        <v>12.77</v>
      </c>
      <c r="BT139" s="339">
        <v>0</v>
      </c>
    </row>
    <row r="140" spans="1:72" s="329" customFormat="1" ht="18.2" customHeight="1" x14ac:dyDescent="0.15">
      <c r="A140" s="341">
        <v>138</v>
      </c>
      <c r="B140" s="342" t="s">
        <v>806</v>
      </c>
      <c r="C140" s="342" t="s">
        <v>570</v>
      </c>
      <c r="D140" s="343">
        <v>45231</v>
      </c>
      <c r="E140" s="344" t="s">
        <v>410</v>
      </c>
      <c r="F140" s="345">
        <v>121</v>
      </c>
      <c r="G140" s="345">
        <v>120</v>
      </c>
      <c r="H140" s="346">
        <v>35062.400000000001</v>
      </c>
      <c r="I140" s="346">
        <v>20326.73</v>
      </c>
      <c r="J140" s="346">
        <v>0</v>
      </c>
      <c r="K140" s="346">
        <v>55389.13</v>
      </c>
      <c r="L140" s="346">
        <v>274.08</v>
      </c>
      <c r="M140" s="346">
        <v>0</v>
      </c>
      <c r="N140" s="346">
        <v>0</v>
      </c>
      <c r="O140" s="346">
        <v>0</v>
      </c>
      <c r="P140" s="346">
        <v>0</v>
      </c>
      <c r="Q140" s="346">
        <v>0</v>
      </c>
      <c r="R140" s="346">
        <v>0</v>
      </c>
      <c r="S140" s="346">
        <v>55389.13</v>
      </c>
      <c r="T140" s="346">
        <v>50273.26</v>
      </c>
      <c r="U140" s="346">
        <v>309.41000000000003</v>
      </c>
      <c r="V140" s="346">
        <v>0</v>
      </c>
      <c r="W140" s="346">
        <v>0</v>
      </c>
      <c r="X140" s="346">
        <v>0</v>
      </c>
      <c r="Y140" s="346">
        <v>0</v>
      </c>
      <c r="Z140" s="346">
        <v>0</v>
      </c>
      <c r="AA140" s="346">
        <v>50582.67</v>
      </c>
      <c r="AB140" s="346">
        <v>0</v>
      </c>
      <c r="AC140" s="346">
        <v>0</v>
      </c>
      <c r="AD140" s="346">
        <v>0</v>
      </c>
      <c r="AE140" s="346">
        <v>0</v>
      </c>
      <c r="AF140" s="346">
        <v>0</v>
      </c>
      <c r="AG140" s="346">
        <v>0</v>
      </c>
      <c r="AH140" s="346">
        <v>0</v>
      </c>
      <c r="AI140" s="346">
        <v>0</v>
      </c>
      <c r="AJ140" s="346">
        <v>0</v>
      </c>
      <c r="AK140" s="346">
        <v>0</v>
      </c>
      <c r="AL140" s="346">
        <v>0</v>
      </c>
      <c r="AM140" s="346">
        <v>0</v>
      </c>
      <c r="AN140" s="346">
        <v>0</v>
      </c>
      <c r="AO140" s="346">
        <v>0</v>
      </c>
      <c r="AP140" s="346">
        <v>0</v>
      </c>
      <c r="AQ140" s="346">
        <v>0</v>
      </c>
      <c r="AR140" s="346">
        <v>0</v>
      </c>
      <c r="AS140" s="346">
        <v>0</v>
      </c>
      <c r="AT140" s="346">
        <v>0</v>
      </c>
      <c r="AU140" s="346">
        <f t="shared" si="2"/>
        <v>0</v>
      </c>
      <c r="AV140" s="346">
        <v>20600.810000000001</v>
      </c>
      <c r="AW140" s="346">
        <v>50582.67</v>
      </c>
      <c r="AX140" s="347">
        <v>86</v>
      </c>
      <c r="AY140" s="347">
        <v>300</v>
      </c>
      <c r="AZ140" s="346">
        <v>249000</v>
      </c>
      <c r="BA140" s="346">
        <v>61380</v>
      </c>
      <c r="BB140" s="348">
        <v>89.51</v>
      </c>
      <c r="BC140" s="348">
        <v>80.773558590746205</v>
      </c>
      <c r="BD140" s="348">
        <v>10.59</v>
      </c>
      <c r="BE140" s="348"/>
      <c r="BF140" s="344" t="s">
        <v>571</v>
      </c>
      <c r="BG140" s="341"/>
      <c r="BH140" s="344" t="s">
        <v>352</v>
      </c>
      <c r="BI140" s="344" t="s">
        <v>606</v>
      </c>
      <c r="BJ140" s="344" t="s">
        <v>607</v>
      </c>
      <c r="BK140" s="344" t="s">
        <v>572</v>
      </c>
      <c r="BL140" s="342" t="s">
        <v>35</v>
      </c>
      <c r="BM140" s="348">
        <v>437770.92457888997</v>
      </c>
      <c r="BN140" s="342" t="s">
        <v>498</v>
      </c>
      <c r="BO140" s="348"/>
      <c r="BP140" s="349">
        <v>38706</v>
      </c>
      <c r="BQ140" s="349">
        <v>47831</v>
      </c>
      <c r="BR140" s="348">
        <v>19975.23</v>
      </c>
      <c r="BS140" s="348">
        <v>12.77</v>
      </c>
      <c r="BT140" s="348">
        <v>44.56</v>
      </c>
    </row>
    <row r="141" spans="1:72" s="329" customFormat="1" ht="18.2" customHeight="1" x14ac:dyDescent="0.15">
      <c r="A141" s="332">
        <v>139</v>
      </c>
      <c r="B141" s="333" t="s">
        <v>806</v>
      </c>
      <c r="C141" s="333" t="s">
        <v>570</v>
      </c>
      <c r="D141" s="334">
        <v>45231</v>
      </c>
      <c r="E141" s="335" t="s">
        <v>411</v>
      </c>
      <c r="F141" s="336">
        <v>163</v>
      </c>
      <c r="G141" s="336">
        <v>162</v>
      </c>
      <c r="H141" s="337">
        <v>35062.400000000001</v>
      </c>
      <c r="I141" s="337">
        <v>23636.81</v>
      </c>
      <c r="J141" s="337">
        <v>0</v>
      </c>
      <c r="K141" s="337">
        <v>58699.21</v>
      </c>
      <c r="L141" s="337">
        <v>274.08</v>
      </c>
      <c r="M141" s="337">
        <v>0</v>
      </c>
      <c r="N141" s="337">
        <v>0</v>
      </c>
      <c r="O141" s="337">
        <v>0</v>
      </c>
      <c r="P141" s="337">
        <v>0</v>
      </c>
      <c r="Q141" s="337">
        <v>0</v>
      </c>
      <c r="R141" s="337">
        <v>0</v>
      </c>
      <c r="S141" s="337">
        <v>58699.21</v>
      </c>
      <c r="T141" s="337">
        <v>71469.759999999995</v>
      </c>
      <c r="U141" s="337">
        <v>309.41000000000003</v>
      </c>
      <c r="V141" s="337">
        <v>0</v>
      </c>
      <c r="W141" s="337">
        <v>0</v>
      </c>
      <c r="X141" s="337">
        <v>0</v>
      </c>
      <c r="Y141" s="337">
        <v>0</v>
      </c>
      <c r="Z141" s="337">
        <v>0</v>
      </c>
      <c r="AA141" s="337">
        <v>71779.17</v>
      </c>
      <c r="AB141" s="337">
        <v>0</v>
      </c>
      <c r="AC141" s="337">
        <v>0</v>
      </c>
      <c r="AD141" s="337">
        <v>0</v>
      </c>
      <c r="AE141" s="337">
        <v>0</v>
      </c>
      <c r="AF141" s="337">
        <v>0</v>
      </c>
      <c r="AG141" s="337">
        <v>0</v>
      </c>
      <c r="AH141" s="337">
        <v>0</v>
      </c>
      <c r="AI141" s="337">
        <v>0</v>
      </c>
      <c r="AJ141" s="337">
        <v>0</v>
      </c>
      <c r="AK141" s="337">
        <v>0</v>
      </c>
      <c r="AL141" s="337">
        <v>0</v>
      </c>
      <c r="AM141" s="337">
        <v>0</v>
      </c>
      <c r="AN141" s="337">
        <v>0</v>
      </c>
      <c r="AO141" s="337">
        <v>0</v>
      </c>
      <c r="AP141" s="337">
        <v>0</v>
      </c>
      <c r="AQ141" s="337">
        <v>0</v>
      </c>
      <c r="AR141" s="337">
        <v>0</v>
      </c>
      <c r="AS141" s="337">
        <v>0</v>
      </c>
      <c r="AT141" s="337">
        <v>0</v>
      </c>
      <c r="AU141" s="337">
        <f t="shared" si="2"/>
        <v>0</v>
      </c>
      <c r="AV141" s="337">
        <v>23910.89</v>
      </c>
      <c r="AW141" s="337">
        <v>71779.17</v>
      </c>
      <c r="AX141" s="338">
        <v>86</v>
      </c>
      <c r="AY141" s="338">
        <v>300</v>
      </c>
      <c r="AZ141" s="337">
        <v>249000</v>
      </c>
      <c r="BA141" s="337">
        <v>61380</v>
      </c>
      <c r="BB141" s="339">
        <v>89.51</v>
      </c>
      <c r="BC141" s="339">
        <v>85.600623771586797</v>
      </c>
      <c r="BD141" s="339">
        <v>10.59</v>
      </c>
      <c r="BE141" s="339"/>
      <c r="BF141" s="335" t="s">
        <v>571</v>
      </c>
      <c r="BG141" s="332"/>
      <c r="BH141" s="335" t="s">
        <v>352</v>
      </c>
      <c r="BI141" s="335" t="s">
        <v>606</v>
      </c>
      <c r="BJ141" s="335" t="s">
        <v>607</v>
      </c>
      <c r="BK141" s="335" t="s">
        <v>572</v>
      </c>
      <c r="BL141" s="333" t="s">
        <v>35</v>
      </c>
      <c r="BM141" s="339">
        <v>463932.31729312998</v>
      </c>
      <c r="BN141" s="333" t="s">
        <v>498</v>
      </c>
      <c r="BO141" s="339"/>
      <c r="BP141" s="340">
        <v>38706</v>
      </c>
      <c r="BQ141" s="340">
        <v>47831</v>
      </c>
      <c r="BR141" s="339">
        <v>24662.71</v>
      </c>
      <c r="BS141" s="339">
        <v>12.77</v>
      </c>
      <c r="BT141" s="339">
        <v>44.56</v>
      </c>
    </row>
    <row r="142" spans="1:72" s="329" customFormat="1" ht="18.2" customHeight="1" x14ac:dyDescent="0.15">
      <c r="A142" s="341">
        <v>140</v>
      </c>
      <c r="B142" s="342" t="s">
        <v>806</v>
      </c>
      <c r="C142" s="342" t="s">
        <v>570</v>
      </c>
      <c r="D142" s="343">
        <v>45231</v>
      </c>
      <c r="E142" s="344" t="s">
        <v>412</v>
      </c>
      <c r="F142" s="345">
        <v>140</v>
      </c>
      <c r="G142" s="345">
        <v>139</v>
      </c>
      <c r="H142" s="346">
        <v>35062.400000000001</v>
      </c>
      <c r="I142" s="346">
        <v>21975.9</v>
      </c>
      <c r="J142" s="346">
        <v>0</v>
      </c>
      <c r="K142" s="346">
        <v>57038.3</v>
      </c>
      <c r="L142" s="346">
        <v>274.08</v>
      </c>
      <c r="M142" s="346">
        <v>0</v>
      </c>
      <c r="N142" s="346">
        <v>0</v>
      </c>
      <c r="O142" s="346">
        <v>0</v>
      </c>
      <c r="P142" s="346">
        <v>0</v>
      </c>
      <c r="Q142" s="346">
        <v>0</v>
      </c>
      <c r="R142" s="346">
        <v>0</v>
      </c>
      <c r="S142" s="346">
        <v>57038.3</v>
      </c>
      <c r="T142" s="346">
        <v>59419.73</v>
      </c>
      <c r="U142" s="346">
        <v>309.41000000000003</v>
      </c>
      <c r="V142" s="346">
        <v>0</v>
      </c>
      <c r="W142" s="346">
        <v>0</v>
      </c>
      <c r="X142" s="346">
        <v>0</v>
      </c>
      <c r="Y142" s="346">
        <v>0</v>
      </c>
      <c r="Z142" s="346">
        <v>0</v>
      </c>
      <c r="AA142" s="346">
        <v>59729.14</v>
      </c>
      <c r="AB142" s="346">
        <v>0</v>
      </c>
      <c r="AC142" s="346">
        <v>0</v>
      </c>
      <c r="AD142" s="346">
        <v>0</v>
      </c>
      <c r="AE142" s="346">
        <v>0</v>
      </c>
      <c r="AF142" s="346">
        <v>0</v>
      </c>
      <c r="AG142" s="346">
        <v>0</v>
      </c>
      <c r="AH142" s="346">
        <v>0</v>
      </c>
      <c r="AI142" s="346">
        <v>0</v>
      </c>
      <c r="AJ142" s="346">
        <v>0</v>
      </c>
      <c r="AK142" s="346">
        <v>0</v>
      </c>
      <c r="AL142" s="346">
        <v>0</v>
      </c>
      <c r="AM142" s="346">
        <v>0</v>
      </c>
      <c r="AN142" s="346">
        <v>0</v>
      </c>
      <c r="AO142" s="346">
        <v>0</v>
      </c>
      <c r="AP142" s="346">
        <v>0</v>
      </c>
      <c r="AQ142" s="346">
        <v>0</v>
      </c>
      <c r="AR142" s="346">
        <v>0</v>
      </c>
      <c r="AS142" s="346">
        <v>0</v>
      </c>
      <c r="AT142" s="346">
        <v>0</v>
      </c>
      <c r="AU142" s="346">
        <f t="shared" si="2"/>
        <v>0</v>
      </c>
      <c r="AV142" s="346">
        <v>22249.98</v>
      </c>
      <c r="AW142" s="346">
        <v>59729.14</v>
      </c>
      <c r="AX142" s="347">
        <v>86</v>
      </c>
      <c r="AY142" s="347">
        <v>300</v>
      </c>
      <c r="AZ142" s="346">
        <v>249000</v>
      </c>
      <c r="BA142" s="346">
        <v>61380</v>
      </c>
      <c r="BB142" s="348">
        <v>89.51</v>
      </c>
      <c r="BC142" s="348">
        <v>83.178531003584197</v>
      </c>
      <c r="BD142" s="348">
        <v>10.59</v>
      </c>
      <c r="BE142" s="348"/>
      <c r="BF142" s="344" t="s">
        <v>571</v>
      </c>
      <c r="BG142" s="341"/>
      <c r="BH142" s="344" t="s">
        <v>352</v>
      </c>
      <c r="BI142" s="344" t="s">
        <v>606</v>
      </c>
      <c r="BJ142" s="344" t="s">
        <v>607</v>
      </c>
      <c r="BK142" s="344" t="s">
        <v>572</v>
      </c>
      <c r="BL142" s="342" t="s">
        <v>35</v>
      </c>
      <c r="BM142" s="348">
        <v>450805.22707989998</v>
      </c>
      <c r="BN142" s="342" t="s">
        <v>498</v>
      </c>
      <c r="BO142" s="348"/>
      <c r="BP142" s="349">
        <v>38706</v>
      </c>
      <c r="BQ142" s="349">
        <v>47831</v>
      </c>
      <c r="BR142" s="348">
        <v>20055.87</v>
      </c>
      <c r="BS142" s="348">
        <v>12.77</v>
      </c>
      <c r="BT142" s="348">
        <v>44.56</v>
      </c>
    </row>
    <row r="143" spans="1:72" s="329" customFormat="1" ht="18.2" customHeight="1" x14ac:dyDescent="0.15">
      <c r="A143" s="332">
        <v>141</v>
      </c>
      <c r="B143" s="333" t="s">
        <v>806</v>
      </c>
      <c r="C143" s="333" t="s">
        <v>570</v>
      </c>
      <c r="D143" s="334">
        <v>45231</v>
      </c>
      <c r="E143" s="335" t="s">
        <v>413</v>
      </c>
      <c r="F143" s="336">
        <v>169</v>
      </c>
      <c r="G143" s="336">
        <v>168</v>
      </c>
      <c r="H143" s="337">
        <v>36415.99</v>
      </c>
      <c r="I143" s="337">
        <v>24942.6</v>
      </c>
      <c r="J143" s="337">
        <v>0</v>
      </c>
      <c r="K143" s="337">
        <v>61358.59</v>
      </c>
      <c r="L143" s="337">
        <v>284.64</v>
      </c>
      <c r="M143" s="337">
        <v>0</v>
      </c>
      <c r="N143" s="337">
        <v>0</v>
      </c>
      <c r="O143" s="337">
        <v>0</v>
      </c>
      <c r="P143" s="337">
        <v>0</v>
      </c>
      <c r="Q143" s="337">
        <v>0</v>
      </c>
      <c r="R143" s="337">
        <v>0</v>
      </c>
      <c r="S143" s="337">
        <v>61358.59</v>
      </c>
      <c r="T143" s="337">
        <v>77063.710000000006</v>
      </c>
      <c r="U143" s="337">
        <v>321.35000000000002</v>
      </c>
      <c r="V143" s="337">
        <v>0</v>
      </c>
      <c r="W143" s="337">
        <v>0</v>
      </c>
      <c r="X143" s="337">
        <v>0</v>
      </c>
      <c r="Y143" s="337">
        <v>0</v>
      </c>
      <c r="Z143" s="337">
        <v>0</v>
      </c>
      <c r="AA143" s="337">
        <v>77385.06</v>
      </c>
      <c r="AB143" s="337">
        <v>0</v>
      </c>
      <c r="AC143" s="337">
        <v>0</v>
      </c>
      <c r="AD143" s="337">
        <v>0</v>
      </c>
      <c r="AE143" s="337">
        <v>0</v>
      </c>
      <c r="AF143" s="337">
        <v>0</v>
      </c>
      <c r="AG143" s="337">
        <v>0</v>
      </c>
      <c r="AH143" s="337">
        <v>0</v>
      </c>
      <c r="AI143" s="337">
        <v>0</v>
      </c>
      <c r="AJ143" s="337">
        <v>0</v>
      </c>
      <c r="AK143" s="337">
        <v>0</v>
      </c>
      <c r="AL143" s="337">
        <v>0</v>
      </c>
      <c r="AM143" s="337">
        <v>0</v>
      </c>
      <c r="AN143" s="337">
        <v>0</v>
      </c>
      <c r="AO143" s="337">
        <v>0</v>
      </c>
      <c r="AP143" s="337">
        <v>0</v>
      </c>
      <c r="AQ143" s="337">
        <v>0</v>
      </c>
      <c r="AR143" s="337">
        <v>0</v>
      </c>
      <c r="AS143" s="337">
        <v>0</v>
      </c>
      <c r="AT143" s="337">
        <v>0</v>
      </c>
      <c r="AU143" s="337">
        <f t="shared" si="2"/>
        <v>0</v>
      </c>
      <c r="AV143" s="337">
        <v>25227.24</v>
      </c>
      <c r="AW143" s="337">
        <v>77385.06</v>
      </c>
      <c r="AX143" s="338">
        <v>86</v>
      </c>
      <c r="AY143" s="338">
        <v>300</v>
      </c>
      <c r="AZ143" s="337">
        <v>258600</v>
      </c>
      <c r="BA143" s="337">
        <v>63747.12</v>
      </c>
      <c r="BB143" s="339">
        <v>89.51</v>
      </c>
      <c r="BC143" s="339">
        <v>86.156165029886793</v>
      </c>
      <c r="BD143" s="339">
        <v>10.59</v>
      </c>
      <c r="BE143" s="339"/>
      <c r="BF143" s="335" t="s">
        <v>571</v>
      </c>
      <c r="BG143" s="332"/>
      <c r="BH143" s="335" t="s">
        <v>352</v>
      </c>
      <c r="BI143" s="335" t="s">
        <v>606</v>
      </c>
      <c r="BJ143" s="335" t="s">
        <v>607</v>
      </c>
      <c r="BK143" s="335" t="s">
        <v>572</v>
      </c>
      <c r="BL143" s="333" t="s">
        <v>35</v>
      </c>
      <c r="BM143" s="339">
        <v>484950.86807026999</v>
      </c>
      <c r="BN143" s="333" t="s">
        <v>498</v>
      </c>
      <c r="BO143" s="339"/>
      <c r="BP143" s="340">
        <v>38706</v>
      </c>
      <c r="BQ143" s="340">
        <v>47831</v>
      </c>
      <c r="BR143" s="339">
        <v>26413.87</v>
      </c>
      <c r="BS143" s="339">
        <v>13.27</v>
      </c>
      <c r="BT143" s="339">
        <v>44.56</v>
      </c>
    </row>
    <row r="144" spans="1:72" s="329" customFormat="1" ht="18.2" customHeight="1" x14ac:dyDescent="0.15">
      <c r="A144" s="341">
        <v>142</v>
      </c>
      <c r="B144" s="342" t="s">
        <v>806</v>
      </c>
      <c r="C144" s="342" t="s">
        <v>570</v>
      </c>
      <c r="D144" s="343">
        <v>45231</v>
      </c>
      <c r="E144" s="344" t="s">
        <v>414</v>
      </c>
      <c r="F144" s="345">
        <v>115</v>
      </c>
      <c r="G144" s="345">
        <v>114</v>
      </c>
      <c r="H144" s="346">
        <v>35062.400000000001</v>
      </c>
      <c r="I144" s="346">
        <v>19746.080000000002</v>
      </c>
      <c r="J144" s="346">
        <v>0</v>
      </c>
      <c r="K144" s="346">
        <v>54808.480000000003</v>
      </c>
      <c r="L144" s="346">
        <v>274.08</v>
      </c>
      <c r="M144" s="346">
        <v>0</v>
      </c>
      <c r="N144" s="346">
        <v>0</v>
      </c>
      <c r="O144" s="346">
        <v>0</v>
      </c>
      <c r="P144" s="346">
        <v>0</v>
      </c>
      <c r="Q144" s="346">
        <v>0</v>
      </c>
      <c r="R144" s="346">
        <v>0</v>
      </c>
      <c r="S144" s="346">
        <v>54808.480000000003</v>
      </c>
      <c r="T144" s="346">
        <v>47083.54</v>
      </c>
      <c r="U144" s="346">
        <v>309.41000000000003</v>
      </c>
      <c r="V144" s="346">
        <v>0</v>
      </c>
      <c r="W144" s="346">
        <v>0</v>
      </c>
      <c r="X144" s="346">
        <v>0</v>
      </c>
      <c r="Y144" s="346">
        <v>0</v>
      </c>
      <c r="Z144" s="346">
        <v>0</v>
      </c>
      <c r="AA144" s="346">
        <v>47392.95</v>
      </c>
      <c r="AB144" s="346">
        <v>0</v>
      </c>
      <c r="AC144" s="346">
        <v>0</v>
      </c>
      <c r="AD144" s="346">
        <v>0</v>
      </c>
      <c r="AE144" s="346">
        <v>0</v>
      </c>
      <c r="AF144" s="346">
        <v>0</v>
      </c>
      <c r="AG144" s="346">
        <v>0</v>
      </c>
      <c r="AH144" s="346">
        <v>0</v>
      </c>
      <c r="AI144" s="346">
        <v>0</v>
      </c>
      <c r="AJ144" s="346">
        <v>0</v>
      </c>
      <c r="AK144" s="346">
        <v>0</v>
      </c>
      <c r="AL144" s="346">
        <v>0</v>
      </c>
      <c r="AM144" s="346">
        <v>0</v>
      </c>
      <c r="AN144" s="346">
        <v>0</v>
      </c>
      <c r="AO144" s="346">
        <v>0</v>
      </c>
      <c r="AP144" s="346">
        <v>0</v>
      </c>
      <c r="AQ144" s="346">
        <v>0</v>
      </c>
      <c r="AR144" s="346">
        <v>0</v>
      </c>
      <c r="AS144" s="346">
        <v>0</v>
      </c>
      <c r="AT144" s="346">
        <v>0</v>
      </c>
      <c r="AU144" s="346">
        <f t="shared" si="2"/>
        <v>0</v>
      </c>
      <c r="AV144" s="346">
        <v>20020.16</v>
      </c>
      <c r="AW144" s="346">
        <v>47392.95</v>
      </c>
      <c r="AX144" s="347">
        <v>86</v>
      </c>
      <c r="AY144" s="347">
        <v>300</v>
      </c>
      <c r="AZ144" s="346">
        <v>249000</v>
      </c>
      <c r="BA144" s="346">
        <v>61380</v>
      </c>
      <c r="BB144" s="348">
        <v>89.51</v>
      </c>
      <c r="BC144" s="348">
        <v>79.926800990550703</v>
      </c>
      <c r="BD144" s="348">
        <v>10.59</v>
      </c>
      <c r="BE144" s="348"/>
      <c r="BF144" s="344" t="s">
        <v>571</v>
      </c>
      <c r="BG144" s="341"/>
      <c r="BH144" s="344" t="s">
        <v>352</v>
      </c>
      <c r="BI144" s="344" t="s">
        <v>606</v>
      </c>
      <c r="BJ144" s="344" t="s">
        <v>607</v>
      </c>
      <c r="BK144" s="344" t="s">
        <v>572</v>
      </c>
      <c r="BL144" s="342" t="s">
        <v>35</v>
      </c>
      <c r="BM144" s="348">
        <v>433181.72652944003</v>
      </c>
      <c r="BN144" s="342" t="s">
        <v>498</v>
      </c>
      <c r="BO144" s="348"/>
      <c r="BP144" s="349">
        <v>38706</v>
      </c>
      <c r="BQ144" s="349">
        <v>47831</v>
      </c>
      <c r="BR144" s="348">
        <v>18627.28</v>
      </c>
      <c r="BS144" s="348">
        <v>12.77</v>
      </c>
      <c r="BT144" s="348">
        <v>44.57</v>
      </c>
    </row>
    <row r="145" spans="1:72" s="329" customFormat="1" ht="18.2" customHeight="1" x14ac:dyDescent="0.15">
      <c r="A145" s="332">
        <v>143</v>
      </c>
      <c r="B145" s="333" t="s">
        <v>806</v>
      </c>
      <c r="C145" s="333" t="s">
        <v>570</v>
      </c>
      <c r="D145" s="334">
        <v>45231</v>
      </c>
      <c r="E145" s="335" t="s">
        <v>415</v>
      </c>
      <c r="F145" s="336">
        <v>164</v>
      </c>
      <c r="G145" s="336">
        <v>163</v>
      </c>
      <c r="H145" s="337">
        <v>34393.47</v>
      </c>
      <c r="I145" s="337">
        <v>24212.2</v>
      </c>
      <c r="J145" s="337">
        <v>0</v>
      </c>
      <c r="K145" s="337">
        <v>58605.67</v>
      </c>
      <c r="L145" s="337">
        <v>279.99</v>
      </c>
      <c r="M145" s="337">
        <v>0</v>
      </c>
      <c r="N145" s="337">
        <v>0</v>
      </c>
      <c r="O145" s="337">
        <v>0</v>
      </c>
      <c r="P145" s="337">
        <v>0</v>
      </c>
      <c r="Q145" s="337">
        <v>0</v>
      </c>
      <c r="R145" s="337">
        <v>0</v>
      </c>
      <c r="S145" s="337">
        <v>58605.67</v>
      </c>
      <c r="T145" s="337">
        <v>71464.11</v>
      </c>
      <c r="U145" s="337">
        <v>303.5</v>
      </c>
      <c r="V145" s="337">
        <v>0</v>
      </c>
      <c r="W145" s="337">
        <v>0</v>
      </c>
      <c r="X145" s="337">
        <v>0</v>
      </c>
      <c r="Y145" s="337">
        <v>0</v>
      </c>
      <c r="Z145" s="337">
        <v>0</v>
      </c>
      <c r="AA145" s="337">
        <v>71767.61</v>
      </c>
      <c r="AB145" s="337">
        <v>0</v>
      </c>
      <c r="AC145" s="337">
        <v>0</v>
      </c>
      <c r="AD145" s="337">
        <v>0</v>
      </c>
      <c r="AE145" s="337">
        <v>0</v>
      </c>
      <c r="AF145" s="337">
        <v>0</v>
      </c>
      <c r="AG145" s="337">
        <v>0</v>
      </c>
      <c r="AH145" s="337">
        <v>0</v>
      </c>
      <c r="AI145" s="337">
        <v>0</v>
      </c>
      <c r="AJ145" s="337">
        <v>0</v>
      </c>
      <c r="AK145" s="337">
        <v>0</v>
      </c>
      <c r="AL145" s="337">
        <v>0</v>
      </c>
      <c r="AM145" s="337">
        <v>0</v>
      </c>
      <c r="AN145" s="337">
        <v>0</v>
      </c>
      <c r="AO145" s="337">
        <v>0</v>
      </c>
      <c r="AP145" s="337">
        <v>0</v>
      </c>
      <c r="AQ145" s="337">
        <v>0</v>
      </c>
      <c r="AR145" s="337">
        <v>0</v>
      </c>
      <c r="AS145" s="337">
        <v>0</v>
      </c>
      <c r="AT145" s="337">
        <v>0</v>
      </c>
      <c r="AU145" s="337">
        <f t="shared" si="2"/>
        <v>0</v>
      </c>
      <c r="AV145" s="337">
        <v>24492.19</v>
      </c>
      <c r="AW145" s="337">
        <v>71767.61</v>
      </c>
      <c r="AX145" s="338">
        <v>84</v>
      </c>
      <c r="AY145" s="338">
        <v>300</v>
      </c>
      <c r="AZ145" s="337">
        <v>249000</v>
      </c>
      <c r="BA145" s="337">
        <v>61380</v>
      </c>
      <c r="BB145" s="339">
        <v>89.51</v>
      </c>
      <c r="BC145" s="339">
        <v>85.464215081459798</v>
      </c>
      <c r="BD145" s="339">
        <v>10.59</v>
      </c>
      <c r="BE145" s="339"/>
      <c r="BF145" s="335" t="s">
        <v>571</v>
      </c>
      <c r="BG145" s="332"/>
      <c r="BH145" s="335" t="s">
        <v>352</v>
      </c>
      <c r="BI145" s="335" t="s">
        <v>606</v>
      </c>
      <c r="BJ145" s="335" t="s">
        <v>607</v>
      </c>
      <c r="BK145" s="335" t="s">
        <v>572</v>
      </c>
      <c r="BL145" s="333" t="s">
        <v>35</v>
      </c>
      <c r="BM145" s="339">
        <v>463193.01894550998</v>
      </c>
      <c r="BN145" s="333" t="s">
        <v>498</v>
      </c>
      <c r="BO145" s="339"/>
      <c r="BP145" s="340">
        <v>38706</v>
      </c>
      <c r="BQ145" s="340">
        <v>47831</v>
      </c>
      <c r="BR145" s="339">
        <v>24744.11</v>
      </c>
      <c r="BS145" s="339">
        <v>12.77</v>
      </c>
      <c r="BT145" s="339">
        <v>44.56</v>
      </c>
    </row>
    <row r="146" spans="1:72" s="329" customFormat="1" ht="18.2" customHeight="1" x14ac:dyDescent="0.15">
      <c r="A146" s="341">
        <v>144</v>
      </c>
      <c r="B146" s="342" t="s">
        <v>806</v>
      </c>
      <c r="C146" s="342" t="s">
        <v>570</v>
      </c>
      <c r="D146" s="343">
        <v>45231</v>
      </c>
      <c r="E146" s="344" t="s">
        <v>416</v>
      </c>
      <c r="F146" s="345">
        <v>156</v>
      </c>
      <c r="G146" s="345">
        <v>155</v>
      </c>
      <c r="H146" s="346">
        <v>38829.129999999997</v>
      </c>
      <c r="I146" s="346">
        <v>25658.18</v>
      </c>
      <c r="J146" s="346">
        <v>0</v>
      </c>
      <c r="K146" s="346">
        <v>64487.31</v>
      </c>
      <c r="L146" s="346">
        <v>303.57</v>
      </c>
      <c r="M146" s="346">
        <v>0</v>
      </c>
      <c r="N146" s="346">
        <v>0</v>
      </c>
      <c r="O146" s="346">
        <v>0</v>
      </c>
      <c r="P146" s="346">
        <v>0</v>
      </c>
      <c r="Q146" s="346">
        <v>0</v>
      </c>
      <c r="R146" s="346">
        <v>0</v>
      </c>
      <c r="S146" s="346">
        <v>64487.31</v>
      </c>
      <c r="T146" s="346">
        <v>75148.02</v>
      </c>
      <c r="U146" s="346">
        <v>342.64</v>
      </c>
      <c r="V146" s="346">
        <v>0</v>
      </c>
      <c r="W146" s="346">
        <v>0</v>
      </c>
      <c r="X146" s="346">
        <v>0</v>
      </c>
      <c r="Y146" s="346">
        <v>0</v>
      </c>
      <c r="Z146" s="346">
        <v>0</v>
      </c>
      <c r="AA146" s="346">
        <v>75490.66</v>
      </c>
      <c r="AB146" s="346">
        <v>0</v>
      </c>
      <c r="AC146" s="346">
        <v>0</v>
      </c>
      <c r="AD146" s="346">
        <v>0</v>
      </c>
      <c r="AE146" s="346">
        <v>0</v>
      </c>
      <c r="AF146" s="346">
        <v>0</v>
      </c>
      <c r="AG146" s="346">
        <v>0</v>
      </c>
      <c r="AH146" s="346">
        <v>0</v>
      </c>
      <c r="AI146" s="346">
        <v>0</v>
      </c>
      <c r="AJ146" s="346">
        <v>0</v>
      </c>
      <c r="AK146" s="346">
        <v>0</v>
      </c>
      <c r="AL146" s="346">
        <v>0</v>
      </c>
      <c r="AM146" s="346">
        <v>0</v>
      </c>
      <c r="AN146" s="346">
        <v>0</v>
      </c>
      <c r="AO146" s="346">
        <v>0</v>
      </c>
      <c r="AP146" s="346">
        <v>0</v>
      </c>
      <c r="AQ146" s="346">
        <v>45.831000000000003</v>
      </c>
      <c r="AR146" s="346">
        <v>0</v>
      </c>
      <c r="AS146" s="346">
        <v>0</v>
      </c>
      <c r="AT146" s="346">
        <v>0</v>
      </c>
      <c r="AU146" s="346">
        <f t="shared" si="2"/>
        <v>45.831000000000003</v>
      </c>
      <c r="AV146" s="346">
        <v>25961.75</v>
      </c>
      <c r="AW146" s="346">
        <v>75490.66</v>
      </c>
      <c r="AX146" s="347">
        <v>86</v>
      </c>
      <c r="AY146" s="347">
        <v>300</v>
      </c>
      <c r="AZ146" s="346">
        <v>275800</v>
      </c>
      <c r="BA146" s="346">
        <v>67977.5</v>
      </c>
      <c r="BB146" s="348">
        <v>89.5</v>
      </c>
      <c r="BC146" s="348">
        <v>84.904773564782502</v>
      </c>
      <c r="BD146" s="348">
        <v>10.59</v>
      </c>
      <c r="BE146" s="348"/>
      <c r="BF146" s="344" t="s">
        <v>571</v>
      </c>
      <c r="BG146" s="341"/>
      <c r="BH146" s="344" t="s">
        <v>352</v>
      </c>
      <c r="BI146" s="344" t="s">
        <v>606</v>
      </c>
      <c r="BJ146" s="344" t="s">
        <v>607</v>
      </c>
      <c r="BK146" s="344" t="s">
        <v>572</v>
      </c>
      <c r="BL146" s="342" t="s">
        <v>35</v>
      </c>
      <c r="BM146" s="348">
        <v>509678.87241243001</v>
      </c>
      <c r="BN146" s="342" t="s">
        <v>498</v>
      </c>
      <c r="BO146" s="348"/>
      <c r="BP146" s="349">
        <v>38706</v>
      </c>
      <c r="BQ146" s="349">
        <v>47831</v>
      </c>
      <c r="BR146" s="348">
        <v>24970.35</v>
      </c>
      <c r="BS146" s="348">
        <v>14.15</v>
      </c>
      <c r="BT146" s="348">
        <v>44.56</v>
      </c>
    </row>
    <row r="147" spans="1:72" s="329" customFormat="1" ht="18.2" customHeight="1" x14ac:dyDescent="0.15">
      <c r="A147" s="332">
        <v>145</v>
      </c>
      <c r="B147" s="333" t="s">
        <v>806</v>
      </c>
      <c r="C147" s="333" t="s">
        <v>570</v>
      </c>
      <c r="D147" s="334">
        <v>45231</v>
      </c>
      <c r="E147" s="335" t="s">
        <v>276</v>
      </c>
      <c r="F147" s="336">
        <v>173</v>
      </c>
      <c r="G147" s="336">
        <v>172</v>
      </c>
      <c r="H147" s="337">
        <v>35062.31</v>
      </c>
      <c r="I147" s="337">
        <v>24260.720000000001</v>
      </c>
      <c r="J147" s="337">
        <v>0</v>
      </c>
      <c r="K147" s="337">
        <v>59323.03</v>
      </c>
      <c r="L147" s="337">
        <v>274.08999999999997</v>
      </c>
      <c r="M147" s="337">
        <v>0</v>
      </c>
      <c r="N147" s="337">
        <v>0</v>
      </c>
      <c r="O147" s="337">
        <v>0</v>
      </c>
      <c r="P147" s="337">
        <v>0</v>
      </c>
      <c r="Q147" s="337">
        <v>0</v>
      </c>
      <c r="R147" s="337">
        <v>0</v>
      </c>
      <c r="S147" s="337">
        <v>59323.03</v>
      </c>
      <c r="T147" s="337">
        <v>76161.539999999994</v>
      </c>
      <c r="U147" s="337">
        <v>309.39999999999998</v>
      </c>
      <c r="V147" s="337">
        <v>0</v>
      </c>
      <c r="W147" s="337">
        <v>0</v>
      </c>
      <c r="X147" s="337">
        <v>0</v>
      </c>
      <c r="Y147" s="337">
        <v>0</v>
      </c>
      <c r="Z147" s="337">
        <v>0</v>
      </c>
      <c r="AA147" s="337">
        <v>76470.94</v>
      </c>
      <c r="AB147" s="337">
        <v>0</v>
      </c>
      <c r="AC147" s="337">
        <v>0</v>
      </c>
      <c r="AD147" s="337">
        <v>0</v>
      </c>
      <c r="AE147" s="337">
        <v>0</v>
      </c>
      <c r="AF147" s="337">
        <v>0</v>
      </c>
      <c r="AG147" s="337">
        <v>0</v>
      </c>
      <c r="AH147" s="337">
        <v>0</v>
      </c>
      <c r="AI147" s="337">
        <v>0</v>
      </c>
      <c r="AJ147" s="337">
        <v>0</v>
      </c>
      <c r="AK147" s="337">
        <v>0</v>
      </c>
      <c r="AL147" s="337">
        <v>0</v>
      </c>
      <c r="AM147" s="337">
        <v>0</v>
      </c>
      <c r="AN147" s="337">
        <v>0</v>
      </c>
      <c r="AO147" s="337">
        <v>0</v>
      </c>
      <c r="AP147" s="337">
        <v>0</v>
      </c>
      <c r="AQ147" s="337">
        <v>0</v>
      </c>
      <c r="AR147" s="337">
        <v>0</v>
      </c>
      <c r="AS147" s="337">
        <v>0</v>
      </c>
      <c r="AT147" s="337">
        <v>0</v>
      </c>
      <c r="AU147" s="337">
        <f t="shared" si="2"/>
        <v>0</v>
      </c>
      <c r="AV147" s="337">
        <v>24534.81</v>
      </c>
      <c r="AW147" s="337">
        <v>76470.94</v>
      </c>
      <c r="AX147" s="338">
        <v>86</v>
      </c>
      <c r="AY147" s="338">
        <v>300</v>
      </c>
      <c r="AZ147" s="337">
        <v>249000</v>
      </c>
      <c r="BA147" s="337">
        <v>61380</v>
      </c>
      <c r="BB147" s="339">
        <v>89.51</v>
      </c>
      <c r="BC147" s="339">
        <v>86.510335863473401</v>
      </c>
      <c r="BD147" s="339">
        <v>10.59</v>
      </c>
      <c r="BE147" s="339"/>
      <c r="BF147" s="335" t="s">
        <v>571</v>
      </c>
      <c r="BG147" s="332"/>
      <c r="BH147" s="335" t="s">
        <v>352</v>
      </c>
      <c r="BI147" s="335" t="s">
        <v>606</v>
      </c>
      <c r="BJ147" s="335" t="s">
        <v>607</v>
      </c>
      <c r="BK147" s="335" t="s">
        <v>572</v>
      </c>
      <c r="BL147" s="333" t="s">
        <v>35</v>
      </c>
      <c r="BM147" s="339">
        <v>468862.71172558999</v>
      </c>
      <c r="BN147" s="333" t="s">
        <v>498</v>
      </c>
      <c r="BO147" s="339"/>
      <c r="BP147" s="340">
        <v>38706</v>
      </c>
      <c r="BQ147" s="340">
        <v>47831</v>
      </c>
      <c r="BR147" s="339">
        <v>26504.92</v>
      </c>
      <c r="BS147" s="339">
        <v>12.77</v>
      </c>
      <c r="BT147" s="339">
        <v>44.56</v>
      </c>
    </row>
    <row r="148" spans="1:72" s="329" customFormat="1" ht="18.2" customHeight="1" x14ac:dyDescent="0.15">
      <c r="A148" s="341">
        <v>146</v>
      </c>
      <c r="B148" s="342" t="s">
        <v>806</v>
      </c>
      <c r="C148" s="342" t="s">
        <v>570</v>
      </c>
      <c r="D148" s="343">
        <v>45231</v>
      </c>
      <c r="E148" s="344" t="s">
        <v>417</v>
      </c>
      <c r="F148" s="342" t="s">
        <v>881</v>
      </c>
      <c r="G148" s="345">
        <v>74</v>
      </c>
      <c r="H148" s="346">
        <v>34709.5</v>
      </c>
      <c r="I148" s="346">
        <v>21122.93</v>
      </c>
      <c r="J148" s="346">
        <v>12776.05</v>
      </c>
      <c r="K148" s="346">
        <v>55832.43</v>
      </c>
      <c r="L148" s="346">
        <v>386.37</v>
      </c>
      <c r="M148" s="346">
        <v>0</v>
      </c>
      <c r="N148" s="346">
        <v>0</v>
      </c>
      <c r="O148" s="346">
        <v>21122.93</v>
      </c>
      <c r="P148" s="346">
        <v>386.37</v>
      </c>
      <c r="Q148" s="346">
        <v>34323.129999999997</v>
      </c>
      <c r="R148" s="346">
        <v>0</v>
      </c>
      <c r="S148" s="346">
        <v>0</v>
      </c>
      <c r="T148" s="346">
        <v>30822.58</v>
      </c>
      <c r="U148" s="346">
        <v>306.27999999999997</v>
      </c>
      <c r="V148" s="346">
        <v>0</v>
      </c>
      <c r="W148" s="346">
        <v>30822.57</v>
      </c>
      <c r="X148" s="346">
        <v>306.27999999999997</v>
      </c>
      <c r="Y148" s="346">
        <v>0</v>
      </c>
      <c r="Z148" s="346">
        <v>0</v>
      </c>
      <c r="AA148" s="346">
        <v>0.01</v>
      </c>
      <c r="AB148" s="346">
        <v>15.16</v>
      </c>
      <c r="AC148" s="346">
        <v>0</v>
      </c>
      <c r="AD148" s="346">
        <v>0</v>
      </c>
      <c r="AE148" s="346">
        <v>0</v>
      </c>
      <c r="AF148" s="346">
        <v>44.59</v>
      </c>
      <c r="AG148" s="346">
        <v>0</v>
      </c>
      <c r="AH148" s="346">
        <v>35.39</v>
      </c>
      <c r="AI148" s="346">
        <v>95.75</v>
      </c>
      <c r="AJ148" s="346">
        <v>1137</v>
      </c>
      <c r="AK148" s="346">
        <v>0</v>
      </c>
      <c r="AL148" s="346">
        <v>0</v>
      </c>
      <c r="AM148" s="346">
        <v>3881.8</v>
      </c>
      <c r="AN148" s="346">
        <v>0</v>
      </c>
      <c r="AO148" s="346">
        <v>2654.25</v>
      </c>
      <c r="AP148" s="346">
        <v>7181.25</v>
      </c>
      <c r="AQ148" s="346">
        <v>0</v>
      </c>
      <c r="AR148" s="346">
        <v>0</v>
      </c>
      <c r="AS148" s="346">
        <v>1346.534907</v>
      </c>
      <c r="AT148" s="346">
        <v>46174.039999999994</v>
      </c>
      <c r="AU148" s="346">
        <f t="shared" si="2"/>
        <v>41709.845093000011</v>
      </c>
      <c r="AV148" s="346">
        <v>0</v>
      </c>
      <c r="AW148" s="346">
        <v>0.01</v>
      </c>
      <c r="AX148" s="347">
        <v>67</v>
      </c>
      <c r="AY148" s="347">
        <v>300</v>
      </c>
      <c r="AZ148" s="346">
        <v>327100</v>
      </c>
      <c r="BA148" s="346">
        <v>72863.64</v>
      </c>
      <c r="BB148" s="348">
        <v>80.89</v>
      </c>
      <c r="BC148" s="348">
        <v>0</v>
      </c>
      <c r="BD148" s="348">
        <v>10.59</v>
      </c>
      <c r="BE148" s="348"/>
      <c r="BF148" s="344" t="s">
        <v>571</v>
      </c>
      <c r="BG148" s="341"/>
      <c r="BH148" s="344" t="s">
        <v>695</v>
      </c>
      <c r="BI148" s="344" t="s">
        <v>757</v>
      </c>
      <c r="BJ148" s="344" t="s">
        <v>758</v>
      </c>
      <c r="BK148" s="344" t="s">
        <v>82</v>
      </c>
      <c r="BL148" s="342" t="s">
        <v>35</v>
      </c>
      <c r="BM148" s="348">
        <v>0</v>
      </c>
      <c r="BN148" s="342" t="s">
        <v>498</v>
      </c>
      <c r="BO148" s="348"/>
      <c r="BP148" s="349">
        <v>38707</v>
      </c>
      <c r="BQ148" s="349">
        <v>47832</v>
      </c>
      <c r="BR148" s="348">
        <v>0</v>
      </c>
      <c r="BS148" s="348">
        <v>0</v>
      </c>
      <c r="BT148" s="348">
        <v>0</v>
      </c>
    </row>
    <row r="149" spans="1:72" s="329" customFormat="1" ht="18.2" customHeight="1" x14ac:dyDescent="0.15">
      <c r="A149" s="332">
        <v>147</v>
      </c>
      <c r="B149" s="333" t="s">
        <v>806</v>
      </c>
      <c r="C149" s="333" t="s">
        <v>570</v>
      </c>
      <c r="D149" s="334">
        <v>45231</v>
      </c>
      <c r="E149" s="335" t="s">
        <v>418</v>
      </c>
      <c r="F149" s="336">
        <v>116</v>
      </c>
      <c r="G149" s="336">
        <v>116</v>
      </c>
      <c r="H149" s="337">
        <v>0</v>
      </c>
      <c r="I149" s="337">
        <v>66401.240000000005</v>
      </c>
      <c r="J149" s="337">
        <v>0</v>
      </c>
      <c r="K149" s="337">
        <v>66401.240000000005</v>
      </c>
      <c r="L149" s="337">
        <v>0</v>
      </c>
      <c r="M149" s="337">
        <v>0</v>
      </c>
      <c r="N149" s="337">
        <v>0</v>
      </c>
      <c r="O149" s="337">
        <v>0</v>
      </c>
      <c r="P149" s="337">
        <v>0</v>
      </c>
      <c r="Q149" s="337">
        <v>0</v>
      </c>
      <c r="R149" s="337">
        <v>0</v>
      </c>
      <c r="S149" s="337">
        <v>66401.240000000005</v>
      </c>
      <c r="T149" s="337">
        <v>41609.919999999998</v>
      </c>
      <c r="U149" s="337">
        <v>0</v>
      </c>
      <c r="V149" s="337">
        <v>0</v>
      </c>
      <c r="W149" s="337">
        <v>0</v>
      </c>
      <c r="X149" s="337">
        <v>0</v>
      </c>
      <c r="Y149" s="337">
        <v>0</v>
      </c>
      <c r="Z149" s="337">
        <v>0</v>
      </c>
      <c r="AA149" s="337">
        <v>41609.919999999998</v>
      </c>
      <c r="AB149" s="337">
        <v>0</v>
      </c>
      <c r="AC149" s="337">
        <v>0</v>
      </c>
      <c r="AD149" s="337">
        <v>0</v>
      </c>
      <c r="AE149" s="337">
        <v>0</v>
      </c>
      <c r="AF149" s="337">
        <v>0</v>
      </c>
      <c r="AG149" s="337">
        <v>0</v>
      </c>
      <c r="AH149" s="337">
        <v>0</v>
      </c>
      <c r="AI149" s="337">
        <v>0</v>
      </c>
      <c r="AJ149" s="337">
        <v>0</v>
      </c>
      <c r="AK149" s="337">
        <v>0</v>
      </c>
      <c r="AL149" s="337">
        <v>0</v>
      </c>
      <c r="AM149" s="337">
        <v>0</v>
      </c>
      <c r="AN149" s="337">
        <v>0</v>
      </c>
      <c r="AO149" s="337">
        <v>0</v>
      </c>
      <c r="AP149" s="337">
        <v>0</v>
      </c>
      <c r="AQ149" s="337">
        <v>0</v>
      </c>
      <c r="AR149" s="337">
        <v>0</v>
      </c>
      <c r="AS149" s="337">
        <v>0</v>
      </c>
      <c r="AT149" s="337">
        <v>0</v>
      </c>
      <c r="AU149" s="337">
        <f t="shared" si="2"/>
        <v>0</v>
      </c>
      <c r="AV149" s="337">
        <v>66401.240000000005</v>
      </c>
      <c r="AW149" s="337">
        <v>41609.919999999998</v>
      </c>
      <c r="AX149" s="338">
        <v>0</v>
      </c>
      <c r="AY149" s="338">
        <v>180</v>
      </c>
      <c r="AZ149" s="337">
        <v>330000</v>
      </c>
      <c r="BA149" s="337">
        <v>81785.72</v>
      </c>
      <c r="BB149" s="339">
        <v>89.99</v>
      </c>
      <c r="BC149" s="339">
        <v>73.062236140979095</v>
      </c>
      <c r="BD149" s="339">
        <v>11</v>
      </c>
      <c r="BE149" s="339"/>
      <c r="BF149" s="335" t="s">
        <v>712</v>
      </c>
      <c r="BG149" s="332"/>
      <c r="BH149" s="335" t="s">
        <v>748</v>
      </c>
      <c r="BI149" s="335" t="s">
        <v>749</v>
      </c>
      <c r="BJ149" s="335" t="s">
        <v>750</v>
      </c>
      <c r="BK149" s="335" t="s">
        <v>572</v>
      </c>
      <c r="BL149" s="333" t="s">
        <v>35</v>
      </c>
      <c r="BM149" s="339">
        <v>524805.71960572002</v>
      </c>
      <c r="BN149" s="333" t="s">
        <v>498</v>
      </c>
      <c r="BO149" s="339"/>
      <c r="BP149" s="340">
        <v>38707</v>
      </c>
      <c r="BQ149" s="340">
        <v>44182</v>
      </c>
      <c r="BR149" s="339">
        <v>24282.09</v>
      </c>
      <c r="BS149" s="339">
        <v>0</v>
      </c>
      <c r="BT149" s="339">
        <v>53.03</v>
      </c>
    </row>
    <row r="150" spans="1:72" s="329" customFormat="1" ht="18.2" customHeight="1" x14ac:dyDescent="0.15">
      <c r="A150" s="341">
        <v>148</v>
      </c>
      <c r="B150" s="342" t="s">
        <v>806</v>
      </c>
      <c r="C150" s="342" t="s">
        <v>570</v>
      </c>
      <c r="D150" s="343">
        <v>45231</v>
      </c>
      <c r="E150" s="344" t="s">
        <v>419</v>
      </c>
      <c r="F150" s="345">
        <v>162</v>
      </c>
      <c r="G150" s="345">
        <v>161</v>
      </c>
      <c r="H150" s="346">
        <v>76429.61</v>
      </c>
      <c r="I150" s="346">
        <v>53350.13</v>
      </c>
      <c r="J150" s="346">
        <v>0</v>
      </c>
      <c r="K150" s="346">
        <v>129779.74</v>
      </c>
      <c r="L150" s="346">
        <v>607.19000000000005</v>
      </c>
      <c r="M150" s="346">
        <v>0</v>
      </c>
      <c r="N150" s="346">
        <v>0</v>
      </c>
      <c r="O150" s="346">
        <v>0</v>
      </c>
      <c r="P150" s="346">
        <v>0</v>
      </c>
      <c r="Q150" s="346">
        <v>0</v>
      </c>
      <c r="R150" s="346">
        <v>0</v>
      </c>
      <c r="S150" s="346">
        <v>129779.74</v>
      </c>
      <c r="T150" s="346">
        <v>149968.20000000001</v>
      </c>
      <c r="U150" s="346">
        <v>648.34</v>
      </c>
      <c r="V150" s="346">
        <v>0</v>
      </c>
      <c r="W150" s="346">
        <v>0</v>
      </c>
      <c r="X150" s="346">
        <v>0</v>
      </c>
      <c r="Y150" s="346">
        <v>0</v>
      </c>
      <c r="Z150" s="346">
        <v>0</v>
      </c>
      <c r="AA150" s="346">
        <v>150616.54</v>
      </c>
      <c r="AB150" s="346">
        <v>0</v>
      </c>
      <c r="AC150" s="346">
        <v>0</v>
      </c>
      <c r="AD150" s="346">
        <v>0</v>
      </c>
      <c r="AE150" s="346">
        <v>0</v>
      </c>
      <c r="AF150" s="346">
        <v>0</v>
      </c>
      <c r="AG150" s="346">
        <v>0</v>
      </c>
      <c r="AH150" s="346">
        <v>0</v>
      </c>
      <c r="AI150" s="346">
        <v>0</v>
      </c>
      <c r="AJ150" s="346">
        <v>0</v>
      </c>
      <c r="AK150" s="346">
        <v>0</v>
      </c>
      <c r="AL150" s="346">
        <v>0</v>
      </c>
      <c r="AM150" s="346">
        <v>0</v>
      </c>
      <c r="AN150" s="346">
        <v>0</v>
      </c>
      <c r="AO150" s="346">
        <v>0</v>
      </c>
      <c r="AP150" s="346">
        <v>0</v>
      </c>
      <c r="AQ150" s="346">
        <v>0</v>
      </c>
      <c r="AR150" s="346">
        <v>0</v>
      </c>
      <c r="AS150" s="346">
        <v>0</v>
      </c>
      <c r="AT150" s="346">
        <v>0</v>
      </c>
      <c r="AU150" s="346">
        <f t="shared" si="2"/>
        <v>0</v>
      </c>
      <c r="AV150" s="346">
        <v>53957.32</v>
      </c>
      <c r="AW150" s="346">
        <v>150616.54</v>
      </c>
      <c r="AX150" s="347">
        <v>86</v>
      </c>
      <c r="AY150" s="347">
        <v>300</v>
      </c>
      <c r="AZ150" s="346">
        <v>552610</v>
      </c>
      <c r="BA150" s="346">
        <v>136260</v>
      </c>
      <c r="BB150" s="348">
        <v>90</v>
      </c>
      <c r="BC150" s="348">
        <v>85.719775429326305</v>
      </c>
      <c r="BD150" s="348">
        <v>10.18</v>
      </c>
      <c r="BE150" s="348"/>
      <c r="BF150" s="344" t="s">
        <v>571</v>
      </c>
      <c r="BG150" s="341"/>
      <c r="BH150" s="344" t="s">
        <v>574</v>
      </c>
      <c r="BI150" s="344" t="s">
        <v>577</v>
      </c>
      <c r="BJ150" s="344" t="s">
        <v>759</v>
      </c>
      <c r="BK150" s="344" t="s">
        <v>572</v>
      </c>
      <c r="BL150" s="342" t="s">
        <v>35</v>
      </c>
      <c r="BM150" s="348">
        <v>1025721.05341622</v>
      </c>
      <c r="BN150" s="342" t="s">
        <v>498</v>
      </c>
      <c r="BO150" s="348"/>
      <c r="BP150" s="349">
        <v>38708</v>
      </c>
      <c r="BQ150" s="349">
        <v>47833</v>
      </c>
      <c r="BR150" s="348">
        <v>44265.06</v>
      </c>
      <c r="BS150" s="348">
        <v>29.21</v>
      </c>
      <c r="BT150" s="348">
        <v>44.59</v>
      </c>
    </row>
    <row r="151" spans="1:72" s="329" customFormat="1" ht="18.2" customHeight="1" x14ac:dyDescent="0.15">
      <c r="A151" s="332">
        <v>149</v>
      </c>
      <c r="B151" s="333" t="s">
        <v>806</v>
      </c>
      <c r="C151" s="333" t="s">
        <v>570</v>
      </c>
      <c r="D151" s="334">
        <v>45231</v>
      </c>
      <c r="E151" s="335" t="s">
        <v>420</v>
      </c>
      <c r="F151" s="336">
        <v>84</v>
      </c>
      <c r="G151" s="336">
        <v>83</v>
      </c>
      <c r="H151" s="337">
        <v>47555.54</v>
      </c>
      <c r="I151" s="337">
        <v>21980.29</v>
      </c>
      <c r="J151" s="337">
        <v>0</v>
      </c>
      <c r="K151" s="337">
        <v>69535.83</v>
      </c>
      <c r="L151" s="337">
        <v>371.74</v>
      </c>
      <c r="M151" s="337">
        <v>0</v>
      </c>
      <c r="N151" s="337">
        <v>0</v>
      </c>
      <c r="O151" s="337">
        <v>0</v>
      </c>
      <c r="P151" s="337">
        <v>0</v>
      </c>
      <c r="Q151" s="337">
        <v>0</v>
      </c>
      <c r="R151" s="337">
        <v>0</v>
      </c>
      <c r="S151" s="337">
        <v>69535.83</v>
      </c>
      <c r="T151" s="337">
        <v>44491.41</v>
      </c>
      <c r="U151" s="337">
        <v>419.65</v>
      </c>
      <c r="V151" s="337">
        <v>0</v>
      </c>
      <c r="W151" s="337">
        <v>0</v>
      </c>
      <c r="X151" s="337">
        <v>0</v>
      </c>
      <c r="Y151" s="337">
        <v>0</v>
      </c>
      <c r="Z151" s="337">
        <v>0</v>
      </c>
      <c r="AA151" s="337">
        <v>44911.06</v>
      </c>
      <c r="AB151" s="337">
        <v>0</v>
      </c>
      <c r="AC151" s="337">
        <v>0</v>
      </c>
      <c r="AD151" s="337">
        <v>0</v>
      </c>
      <c r="AE151" s="337">
        <v>0</v>
      </c>
      <c r="AF151" s="337">
        <v>0</v>
      </c>
      <c r="AG151" s="337">
        <v>0</v>
      </c>
      <c r="AH151" s="337">
        <v>0</v>
      </c>
      <c r="AI151" s="337">
        <v>0</v>
      </c>
      <c r="AJ151" s="337">
        <v>0</v>
      </c>
      <c r="AK151" s="337">
        <v>0</v>
      </c>
      <c r="AL151" s="337">
        <v>0</v>
      </c>
      <c r="AM151" s="337">
        <v>0</v>
      </c>
      <c r="AN151" s="337">
        <v>0</v>
      </c>
      <c r="AO151" s="337">
        <v>0</v>
      </c>
      <c r="AP151" s="337">
        <v>0</v>
      </c>
      <c r="AQ151" s="337">
        <v>0</v>
      </c>
      <c r="AR151" s="337">
        <v>0</v>
      </c>
      <c r="AS151" s="337">
        <v>0</v>
      </c>
      <c r="AT151" s="337">
        <v>0</v>
      </c>
      <c r="AU151" s="337">
        <f t="shared" si="2"/>
        <v>0</v>
      </c>
      <c r="AV151" s="337">
        <v>22352.03</v>
      </c>
      <c r="AW151" s="337">
        <v>44911.06</v>
      </c>
      <c r="AX151" s="338">
        <v>86</v>
      </c>
      <c r="AY151" s="338">
        <v>300</v>
      </c>
      <c r="AZ151" s="337">
        <v>339450</v>
      </c>
      <c r="BA151" s="337">
        <v>83250</v>
      </c>
      <c r="BB151" s="339">
        <v>89.51</v>
      </c>
      <c r="BC151" s="339">
        <v>74.764590309909906</v>
      </c>
      <c r="BD151" s="339">
        <v>10.59</v>
      </c>
      <c r="BE151" s="339"/>
      <c r="BF151" s="335" t="s">
        <v>712</v>
      </c>
      <c r="BG151" s="332"/>
      <c r="BH151" s="335" t="s">
        <v>574</v>
      </c>
      <c r="BI151" s="335" t="s">
        <v>577</v>
      </c>
      <c r="BJ151" s="335" t="s">
        <v>721</v>
      </c>
      <c r="BK151" s="335" t="s">
        <v>572</v>
      </c>
      <c r="BL151" s="333" t="s">
        <v>35</v>
      </c>
      <c r="BM151" s="339">
        <v>549580.11780399003</v>
      </c>
      <c r="BN151" s="333" t="s">
        <v>498</v>
      </c>
      <c r="BO151" s="339"/>
      <c r="BP151" s="340">
        <v>38708</v>
      </c>
      <c r="BQ151" s="340">
        <v>47833</v>
      </c>
      <c r="BR151" s="339">
        <v>18377.5</v>
      </c>
      <c r="BS151" s="339">
        <v>17.32</v>
      </c>
      <c r="BT151" s="339">
        <v>44.57</v>
      </c>
    </row>
    <row r="152" spans="1:72" s="329" customFormat="1" ht="18.2" customHeight="1" x14ac:dyDescent="0.15">
      <c r="A152" s="341">
        <v>150</v>
      </c>
      <c r="B152" s="342" t="s">
        <v>806</v>
      </c>
      <c r="C152" s="342" t="s">
        <v>570</v>
      </c>
      <c r="D152" s="343">
        <v>45231</v>
      </c>
      <c r="E152" s="344" t="s">
        <v>277</v>
      </c>
      <c r="F152" s="345">
        <v>133</v>
      </c>
      <c r="G152" s="345">
        <v>132</v>
      </c>
      <c r="H152" s="346">
        <v>20108.009999999998</v>
      </c>
      <c r="I152" s="346">
        <v>53977.8</v>
      </c>
      <c r="J152" s="346">
        <v>0</v>
      </c>
      <c r="K152" s="346">
        <v>74085.81</v>
      </c>
      <c r="L152" s="346">
        <v>691.33</v>
      </c>
      <c r="M152" s="346">
        <v>0</v>
      </c>
      <c r="N152" s="346">
        <v>0</v>
      </c>
      <c r="O152" s="346">
        <v>0</v>
      </c>
      <c r="P152" s="346">
        <v>0</v>
      </c>
      <c r="Q152" s="346">
        <v>0</v>
      </c>
      <c r="R152" s="346">
        <v>0</v>
      </c>
      <c r="S152" s="346">
        <v>74085.81</v>
      </c>
      <c r="T152" s="346">
        <v>61557.46</v>
      </c>
      <c r="U152" s="346">
        <v>177.4</v>
      </c>
      <c r="V152" s="346">
        <v>0</v>
      </c>
      <c r="W152" s="346">
        <v>0</v>
      </c>
      <c r="X152" s="346">
        <v>0</v>
      </c>
      <c r="Y152" s="346">
        <v>0</v>
      </c>
      <c r="Z152" s="346">
        <v>0</v>
      </c>
      <c r="AA152" s="346">
        <v>61734.86</v>
      </c>
      <c r="AB152" s="346">
        <v>0</v>
      </c>
      <c r="AC152" s="346">
        <v>0</v>
      </c>
      <c r="AD152" s="346">
        <v>0</v>
      </c>
      <c r="AE152" s="346">
        <v>0</v>
      </c>
      <c r="AF152" s="346">
        <v>0</v>
      </c>
      <c r="AG152" s="346">
        <v>0</v>
      </c>
      <c r="AH152" s="346">
        <v>0</v>
      </c>
      <c r="AI152" s="346">
        <v>0</v>
      </c>
      <c r="AJ152" s="346">
        <v>0</v>
      </c>
      <c r="AK152" s="346">
        <v>0</v>
      </c>
      <c r="AL152" s="346">
        <v>0</v>
      </c>
      <c r="AM152" s="346">
        <v>0</v>
      </c>
      <c r="AN152" s="346">
        <v>0</v>
      </c>
      <c r="AO152" s="346">
        <v>0</v>
      </c>
      <c r="AP152" s="346">
        <v>0</v>
      </c>
      <c r="AQ152" s="346">
        <v>0</v>
      </c>
      <c r="AR152" s="346">
        <v>0</v>
      </c>
      <c r="AS152" s="346">
        <v>0</v>
      </c>
      <c r="AT152" s="346">
        <v>0</v>
      </c>
      <c r="AU152" s="346">
        <f t="shared" si="2"/>
        <v>0</v>
      </c>
      <c r="AV152" s="346">
        <v>54669.13</v>
      </c>
      <c r="AW152" s="346">
        <v>61734.86</v>
      </c>
      <c r="AX152" s="347">
        <v>26</v>
      </c>
      <c r="AY152" s="347">
        <v>240</v>
      </c>
      <c r="AZ152" s="346">
        <v>349000</v>
      </c>
      <c r="BA152" s="346">
        <v>86489.3</v>
      </c>
      <c r="BB152" s="348">
        <v>89.99</v>
      </c>
      <c r="BC152" s="348">
        <v>77.084472205232302</v>
      </c>
      <c r="BD152" s="348">
        <v>10.59</v>
      </c>
      <c r="BE152" s="348"/>
      <c r="BF152" s="344" t="s">
        <v>571</v>
      </c>
      <c r="BG152" s="341"/>
      <c r="BH152" s="344" t="s">
        <v>574</v>
      </c>
      <c r="BI152" s="344" t="s">
        <v>614</v>
      </c>
      <c r="BJ152" s="344" t="s">
        <v>725</v>
      </c>
      <c r="BK152" s="344" t="s">
        <v>572</v>
      </c>
      <c r="BL152" s="342" t="s">
        <v>35</v>
      </c>
      <c r="BM152" s="348">
        <v>585541.12588293001</v>
      </c>
      <c r="BN152" s="342" t="s">
        <v>498</v>
      </c>
      <c r="BO152" s="348"/>
      <c r="BP152" s="349">
        <v>38709</v>
      </c>
      <c r="BQ152" s="349">
        <v>46009</v>
      </c>
      <c r="BR152" s="348">
        <v>24070.76</v>
      </c>
      <c r="BS152" s="348">
        <v>18.13</v>
      </c>
      <c r="BT152" s="348">
        <v>44.51</v>
      </c>
    </row>
    <row r="153" spans="1:72" s="329" customFormat="1" ht="18.2" customHeight="1" x14ac:dyDescent="0.15">
      <c r="A153" s="332">
        <v>151</v>
      </c>
      <c r="B153" s="333" t="s">
        <v>806</v>
      </c>
      <c r="C153" s="333" t="s">
        <v>570</v>
      </c>
      <c r="D153" s="334">
        <v>45231</v>
      </c>
      <c r="E153" s="335" t="s">
        <v>760</v>
      </c>
      <c r="F153" s="336">
        <v>0</v>
      </c>
      <c r="G153" s="336">
        <v>0</v>
      </c>
      <c r="H153" s="337">
        <v>54688.9</v>
      </c>
      <c r="I153" s="337">
        <v>0</v>
      </c>
      <c r="J153" s="337">
        <v>0</v>
      </c>
      <c r="K153" s="337">
        <v>54688.9</v>
      </c>
      <c r="L153" s="337">
        <v>458.22</v>
      </c>
      <c r="M153" s="337">
        <v>0</v>
      </c>
      <c r="N153" s="337">
        <v>0</v>
      </c>
      <c r="O153" s="337">
        <v>0</v>
      </c>
      <c r="P153" s="337">
        <v>458.22</v>
      </c>
      <c r="Q153" s="337">
        <v>0</v>
      </c>
      <c r="R153" s="337">
        <v>0</v>
      </c>
      <c r="S153" s="337">
        <v>54230.68</v>
      </c>
      <c r="T153" s="337">
        <v>0</v>
      </c>
      <c r="U153" s="337">
        <v>463.94</v>
      </c>
      <c r="V153" s="337">
        <v>0</v>
      </c>
      <c r="W153" s="337">
        <v>0</v>
      </c>
      <c r="X153" s="337">
        <v>463.94</v>
      </c>
      <c r="Y153" s="337">
        <v>0</v>
      </c>
      <c r="Z153" s="337">
        <v>0</v>
      </c>
      <c r="AA153" s="337">
        <v>0</v>
      </c>
      <c r="AB153" s="337">
        <v>21.45</v>
      </c>
      <c r="AC153" s="337">
        <v>0</v>
      </c>
      <c r="AD153" s="337">
        <v>0</v>
      </c>
      <c r="AE153" s="337">
        <v>0</v>
      </c>
      <c r="AF153" s="337">
        <v>0</v>
      </c>
      <c r="AG153" s="337">
        <v>0</v>
      </c>
      <c r="AH153" s="337">
        <v>47.18</v>
      </c>
      <c r="AI153" s="337">
        <v>129.32</v>
      </c>
      <c r="AJ153" s="337">
        <v>0</v>
      </c>
      <c r="AK153" s="337">
        <v>0</v>
      </c>
      <c r="AL153" s="337">
        <v>0</v>
      </c>
      <c r="AM153" s="337">
        <v>0</v>
      </c>
      <c r="AN153" s="337">
        <v>0</v>
      </c>
      <c r="AO153" s="337">
        <v>0</v>
      </c>
      <c r="AP153" s="337">
        <v>0</v>
      </c>
      <c r="AQ153" s="337">
        <v>0</v>
      </c>
      <c r="AR153" s="337">
        <v>0</v>
      </c>
      <c r="AS153" s="337">
        <v>17.784407000000002</v>
      </c>
      <c r="AT153" s="337">
        <v>0</v>
      </c>
      <c r="AU153" s="337">
        <f t="shared" si="2"/>
        <v>1102.325593</v>
      </c>
      <c r="AV153" s="337">
        <v>0</v>
      </c>
      <c r="AW153" s="337">
        <v>0</v>
      </c>
      <c r="AX153" s="338">
        <v>86</v>
      </c>
      <c r="AY153" s="338">
        <v>300</v>
      </c>
      <c r="AZ153" s="337">
        <v>405880</v>
      </c>
      <c r="BA153" s="337">
        <v>100080</v>
      </c>
      <c r="BB153" s="339">
        <v>89.99</v>
      </c>
      <c r="BC153" s="339">
        <v>48.763178389288598</v>
      </c>
      <c r="BD153" s="339">
        <v>10.18</v>
      </c>
      <c r="BE153" s="339"/>
      <c r="BF153" s="335" t="s">
        <v>571</v>
      </c>
      <c r="BG153" s="332"/>
      <c r="BH153" s="335" t="s">
        <v>574</v>
      </c>
      <c r="BI153" s="335" t="s">
        <v>577</v>
      </c>
      <c r="BJ153" s="335" t="s">
        <v>735</v>
      </c>
      <c r="BK153" s="335" t="s">
        <v>82</v>
      </c>
      <c r="BL153" s="333" t="s">
        <v>35</v>
      </c>
      <c r="BM153" s="339">
        <v>428615.05360604002</v>
      </c>
      <c r="BN153" s="333" t="s">
        <v>498</v>
      </c>
      <c r="BO153" s="339"/>
      <c r="BP153" s="340">
        <v>38709</v>
      </c>
      <c r="BQ153" s="340">
        <v>47834</v>
      </c>
      <c r="BR153" s="339">
        <v>0</v>
      </c>
      <c r="BS153" s="339">
        <v>21.45</v>
      </c>
      <c r="BT153" s="339">
        <v>0</v>
      </c>
    </row>
    <row r="154" spans="1:72" s="329" customFormat="1" ht="18.2" customHeight="1" x14ac:dyDescent="0.15">
      <c r="A154" s="341">
        <v>152</v>
      </c>
      <c r="B154" s="342" t="s">
        <v>806</v>
      </c>
      <c r="C154" s="342" t="s">
        <v>570</v>
      </c>
      <c r="D154" s="343">
        <v>45231</v>
      </c>
      <c r="E154" s="344" t="s">
        <v>761</v>
      </c>
      <c r="F154" s="345">
        <v>2</v>
      </c>
      <c r="G154" s="345">
        <v>1</v>
      </c>
      <c r="H154" s="346">
        <v>56135.71</v>
      </c>
      <c r="I154" s="346">
        <v>873.47</v>
      </c>
      <c r="J154" s="346">
        <v>0</v>
      </c>
      <c r="K154" s="346">
        <v>57009.18</v>
      </c>
      <c r="L154" s="346">
        <v>445.97</v>
      </c>
      <c r="M154" s="346">
        <v>0</v>
      </c>
      <c r="N154" s="346">
        <v>0</v>
      </c>
      <c r="O154" s="346">
        <v>0</v>
      </c>
      <c r="P154" s="346">
        <v>0</v>
      </c>
      <c r="Q154" s="346">
        <v>0</v>
      </c>
      <c r="R154" s="346">
        <v>0</v>
      </c>
      <c r="S154" s="346">
        <v>57009.18</v>
      </c>
      <c r="T154" s="346">
        <v>967.23</v>
      </c>
      <c r="U154" s="346">
        <v>476.19</v>
      </c>
      <c r="V154" s="346">
        <v>0</v>
      </c>
      <c r="W154" s="346">
        <v>0</v>
      </c>
      <c r="X154" s="346">
        <v>0</v>
      </c>
      <c r="Y154" s="346">
        <v>0</v>
      </c>
      <c r="Z154" s="346">
        <v>0</v>
      </c>
      <c r="AA154" s="346">
        <v>1443.42</v>
      </c>
      <c r="AB154" s="346">
        <v>0</v>
      </c>
      <c r="AC154" s="346">
        <v>0</v>
      </c>
      <c r="AD154" s="346">
        <v>0</v>
      </c>
      <c r="AE154" s="346">
        <v>0</v>
      </c>
      <c r="AF154" s="346">
        <v>0</v>
      </c>
      <c r="AG154" s="346">
        <v>0</v>
      </c>
      <c r="AH154" s="346">
        <v>0</v>
      </c>
      <c r="AI154" s="346">
        <v>0</v>
      </c>
      <c r="AJ154" s="346">
        <v>0</v>
      </c>
      <c r="AK154" s="346">
        <v>0</v>
      </c>
      <c r="AL154" s="346">
        <v>0</v>
      </c>
      <c r="AM154" s="346">
        <v>0</v>
      </c>
      <c r="AN154" s="346">
        <v>0</v>
      </c>
      <c r="AO154" s="346">
        <v>0</v>
      </c>
      <c r="AP154" s="346">
        <v>0</v>
      </c>
      <c r="AQ154" s="346">
        <v>0</v>
      </c>
      <c r="AR154" s="346">
        <v>0</v>
      </c>
      <c r="AS154" s="346">
        <v>0</v>
      </c>
      <c r="AT154" s="346">
        <v>0</v>
      </c>
      <c r="AU154" s="346">
        <f t="shared" si="2"/>
        <v>0</v>
      </c>
      <c r="AV154" s="346">
        <v>1319.44</v>
      </c>
      <c r="AW154" s="346">
        <v>1443.42</v>
      </c>
      <c r="AX154" s="347">
        <v>86</v>
      </c>
      <c r="AY154" s="347">
        <v>300</v>
      </c>
      <c r="AZ154" s="346">
        <v>405880</v>
      </c>
      <c r="BA154" s="346">
        <v>100080</v>
      </c>
      <c r="BB154" s="348">
        <v>89.99</v>
      </c>
      <c r="BC154" s="348">
        <v>51.261551840527602</v>
      </c>
      <c r="BD154" s="348">
        <v>10.18</v>
      </c>
      <c r="BE154" s="348"/>
      <c r="BF154" s="344" t="s">
        <v>571</v>
      </c>
      <c r="BG154" s="341"/>
      <c r="BH154" s="344" t="s">
        <v>574</v>
      </c>
      <c r="BI154" s="344" t="s">
        <v>577</v>
      </c>
      <c r="BJ154" s="344" t="s">
        <v>721</v>
      </c>
      <c r="BK154" s="344" t="s">
        <v>621</v>
      </c>
      <c r="BL154" s="342" t="s">
        <v>35</v>
      </c>
      <c r="BM154" s="348">
        <v>450575.07561653998</v>
      </c>
      <c r="BN154" s="342" t="s">
        <v>498</v>
      </c>
      <c r="BO154" s="348"/>
      <c r="BP154" s="349">
        <v>38709</v>
      </c>
      <c r="BQ154" s="349">
        <v>47834</v>
      </c>
      <c r="BR154" s="348">
        <v>683</v>
      </c>
      <c r="BS154" s="348">
        <v>21.45</v>
      </c>
      <c r="BT154" s="348">
        <v>44.6</v>
      </c>
    </row>
    <row r="155" spans="1:72" s="329" customFormat="1" ht="18.2" customHeight="1" x14ac:dyDescent="0.15">
      <c r="A155" s="332">
        <v>153</v>
      </c>
      <c r="B155" s="333" t="s">
        <v>806</v>
      </c>
      <c r="C155" s="333" t="s">
        <v>570</v>
      </c>
      <c r="D155" s="334">
        <v>45231</v>
      </c>
      <c r="E155" s="335" t="s">
        <v>421</v>
      </c>
      <c r="F155" s="336">
        <v>119</v>
      </c>
      <c r="G155" s="336">
        <v>118</v>
      </c>
      <c r="H155" s="337">
        <v>64261.41</v>
      </c>
      <c r="I155" s="337">
        <v>38149.379999999997</v>
      </c>
      <c r="J155" s="337">
        <v>0</v>
      </c>
      <c r="K155" s="337">
        <v>102410.79</v>
      </c>
      <c r="L155" s="337">
        <v>510.53</v>
      </c>
      <c r="M155" s="337">
        <v>0</v>
      </c>
      <c r="N155" s="337">
        <v>0</v>
      </c>
      <c r="O155" s="337">
        <v>0</v>
      </c>
      <c r="P155" s="337">
        <v>0</v>
      </c>
      <c r="Q155" s="337">
        <v>0</v>
      </c>
      <c r="R155" s="337">
        <v>0</v>
      </c>
      <c r="S155" s="337">
        <v>102410.79</v>
      </c>
      <c r="T155" s="337">
        <v>87468.83</v>
      </c>
      <c r="U155" s="337">
        <v>545.12</v>
      </c>
      <c r="V155" s="337">
        <v>0</v>
      </c>
      <c r="W155" s="337">
        <v>0</v>
      </c>
      <c r="X155" s="337">
        <v>0</v>
      </c>
      <c r="Y155" s="337">
        <v>0</v>
      </c>
      <c r="Z155" s="337">
        <v>0</v>
      </c>
      <c r="AA155" s="337">
        <v>88013.95</v>
      </c>
      <c r="AB155" s="337">
        <v>0</v>
      </c>
      <c r="AC155" s="337">
        <v>0</v>
      </c>
      <c r="AD155" s="337">
        <v>0</v>
      </c>
      <c r="AE155" s="337">
        <v>0</v>
      </c>
      <c r="AF155" s="337">
        <v>0</v>
      </c>
      <c r="AG155" s="337">
        <v>0</v>
      </c>
      <c r="AH155" s="337">
        <v>0</v>
      </c>
      <c r="AI155" s="337">
        <v>0</v>
      </c>
      <c r="AJ155" s="337">
        <v>0</v>
      </c>
      <c r="AK155" s="337">
        <v>0</v>
      </c>
      <c r="AL155" s="337">
        <v>0</v>
      </c>
      <c r="AM155" s="337">
        <v>0</v>
      </c>
      <c r="AN155" s="337">
        <v>0</v>
      </c>
      <c r="AO155" s="337">
        <v>0</v>
      </c>
      <c r="AP155" s="337">
        <v>0</v>
      </c>
      <c r="AQ155" s="337">
        <v>0</v>
      </c>
      <c r="AR155" s="337">
        <v>0</v>
      </c>
      <c r="AS155" s="337">
        <v>0</v>
      </c>
      <c r="AT155" s="337">
        <v>0</v>
      </c>
      <c r="AU155" s="337">
        <f t="shared" si="2"/>
        <v>0</v>
      </c>
      <c r="AV155" s="337">
        <v>38659.910000000003</v>
      </c>
      <c r="AW155" s="337">
        <v>88013.95</v>
      </c>
      <c r="AX155" s="338">
        <v>86</v>
      </c>
      <c r="AY155" s="338">
        <v>300</v>
      </c>
      <c r="AZ155" s="337">
        <v>462300</v>
      </c>
      <c r="BA155" s="337">
        <v>114567.35</v>
      </c>
      <c r="BB155" s="339">
        <v>90</v>
      </c>
      <c r="BC155" s="339">
        <v>80.450242586565906</v>
      </c>
      <c r="BD155" s="339">
        <v>10.18</v>
      </c>
      <c r="BE155" s="339"/>
      <c r="BF155" s="335" t="s">
        <v>712</v>
      </c>
      <c r="BG155" s="332"/>
      <c r="BH155" s="335" t="s">
        <v>574</v>
      </c>
      <c r="BI155" s="335" t="s">
        <v>614</v>
      </c>
      <c r="BJ155" s="335" t="s">
        <v>752</v>
      </c>
      <c r="BK155" s="335" t="s">
        <v>572</v>
      </c>
      <c r="BL155" s="333" t="s">
        <v>35</v>
      </c>
      <c r="BM155" s="339">
        <v>809409.10653687001</v>
      </c>
      <c r="BN155" s="333" t="s">
        <v>498</v>
      </c>
      <c r="BO155" s="339"/>
      <c r="BP155" s="340">
        <v>38709</v>
      </c>
      <c r="BQ155" s="340">
        <v>47834</v>
      </c>
      <c r="BR155" s="339">
        <v>31879.32</v>
      </c>
      <c r="BS155" s="339">
        <v>24.56</v>
      </c>
      <c r="BT155" s="339">
        <v>44.6</v>
      </c>
    </row>
    <row r="156" spans="1:72" s="329" customFormat="1" ht="18.2" customHeight="1" x14ac:dyDescent="0.15">
      <c r="A156" s="341">
        <v>154</v>
      </c>
      <c r="B156" s="342" t="s">
        <v>806</v>
      </c>
      <c r="C156" s="342" t="s">
        <v>570</v>
      </c>
      <c r="D156" s="343">
        <v>45231</v>
      </c>
      <c r="E156" s="344" t="s">
        <v>422</v>
      </c>
      <c r="F156" s="345">
        <v>80</v>
      </c>
      <c r="G156" s="345">
        <v>79</v>
      </c>
      <c r="H156" s="346">
        <v>41755.22</v>
      </c>
      <c r="I156" s="346">
        <v>18724.98</v>
      </c>
      <c r="J156" s="346">
        <v>0</v>
      </c>
      <c r="K156" s="346">
        <v>60480.2</v>
      </c>
      <c r="L156" s="346">
        <v>327.41000000000003</v>
      </c>
      <c r="M156" s="346">
        <v>0</v>
      </c>
      <c r="N156" s="346">
        <v>0</v>
      </c>
      <c r="O156" s="346">
        <v>0</v>
      </c>
      <c r="P156" s="346">
        <v>0</v>
      </c>
      <c r="Q156" s="346">
        <v>0</v>
      </c>
      <c r="R156" s="346">
        <v>0</v>
      </c>
      <c r="S156" s="346">
        <v>60480.2</v>
      </c>
      <c r="T156" s="346">
        <v>36942.660000000003</v>
      </c>
      <c r="U156" s="346">
        <v>368.47</v>
      </c>
      <c r="V156" s="346">
        <v>0</v>
      </c>
      <c r="W156" s="346">
        <v>0</v>
      </c>
      <c r="X156" s="346">
        <v>0</v>
      </c>
      <c r="Y156" s="346">
        <v>0</v>
      </c>
      <c r="Z156" s="346">
        <v>0</v>
      </c>
      <c r="AA156" s="346">
        <v>37311.129999999997</v>
      </c>
      <c r="AB156" s="346">
        <v>0</v>
      </c>
      <c r="AC156" s="346">
        <v>0</v>
      </c>
      <c r="AD156" s="346">
        <v>0</v>
      </c>
      <c r="AE156" s="346">
        <v>0</v>
      </c>
      <c r="AF156" s="346">
        <v>0</v>
      </c>
      <c r="AG156" s="346">
        <v>0</v>
      </c>
      <c r="AH156" s="346">
        <v>0</v>
      </c>
      <c r="AI156" s="346">
        <v>0</v>
      </c>
      <c r="AJ156" s="346">
        <v>0</v>
      </c>
      <c r="AK156" s="346">
        <v>0</v>
      </c>
      <c r="AL156" s="346">
        <v>0</v>
      </c>
      <c r="AM156" s="346">
        <v>0</v>
      </c>
      <c r="AN156" s="346">
        <v>0</v>
      </c>
      <c r="AO156" s="346">
        <v>0</v>
      </c>
      <c r="AP156" s="346">
        <v>0</v>
      </c>
      <c r="AQ156" s="346">
        <v>0</v>
      </c>
      <c r="AR156" s="346">
        <v>0</v>
      </c>
      <c r="AS156" s="346">
        <v>0</v>
      </c>
      <c r="AT156" s="346">
        <v>0</v>
      </c>
      <c r="AU156" s="346">
        <f t="shared" si="2"/>
        <v>0</v>
      </c>
      <c r="AV156" s="346">
        <v>19052.39</v>
      </c>
      <c r="AW156" s="346">
        <v>37311.129999999997</v>
      </c>
      <c r="AX156" s="347">
        <v>86</v>
      </c>
      <c r="AY156" s="347">
        <v>300</v>
      </c>
      <c r="AZ156" s="346">
        <v>295557</v>
      </c>
      <c r="BA156" s="346">
        <v>73202.570000000007</v>
      </c>
      <c r="BB156" s="348">
        <v>89.99</v>
      </c>
      <c r="BC156" s="348">
        <v>74.350028940240804</v>
      </c>
      <c r="BD156" s="348">
        <v>10.59</v>
      </c>
      <c r="BE156" s="348"/>
      <c r="BF156" s="344" t="s">
        <v>712</v>
      </c>
      <c r="BG156" s="341"/>
      <c r="BH156" s="344" t="s">
        <v>574</v>
      </c>
      <c r="BI156" s="344" t="s">
        <v>575</v>
      </c>
      <c r="BJ156" s="344" t="s">
        <v>762</v>
      </c>
      <c r="BK156" s="344" t="s">
        <v>572</v>
      </c>
      <c r="BL156" s="342" t="s">
        <v>35</v>
      </c>
      <c r="BM156" s="348">
        <v>478008.4661506</v>
      </c>
      <c r="BN156" s="342" t="s">
        <v>498</v>
      </c>
      <c r="BO156" s="348"/>
      <c r="BP156" s="349">
        <v>38713</v>
      </c>
      <c r="BQ156" s="349">
        <v>47838</v>
      </c>
      <c r="BR156" s="348">
        <v>15999.1</v>
      </c>
      <c r="BS156" s="348">
        <v>15.23</v>
      </c>
      <c r="BT156" s="348">
        <v>44.54</v>
      </c>
    </row>
    <row r="157" spans="1:72" s="329" customFormat="1" ht="18.2" customHeight="1" x14ac:dyDescent="0.15">
      <c r="A157" s="332">
        <v>155</v>
      </c>
      <c r="B157" s="333" t="s">
        <v>806</v>
      </c>
      <c r="C157" s="333" t="s">
        <v>570</v>
      </c>
      <c r="D157" s="334">
        <v>45231</v>
      </c>
      <c r="E157" s="335" t="s">
        <v>423</v>
      </c>
      <c r="F157" s="336">
        <v>136</v>
      </c>
      <c r="G157" s="336">
        <v>135</v>
      </c>
      <c r="H157" s="337">
        <v>17160.53</v>
      </c>
      <c r="I157" s="337">
        <v>46595.02</v>
      </c>
      <c r="J157" s="337">
        <v>0</v>
      </c>
      <c r="K157" s="337">
        <v>63755.55</v>
      </c>
      <c r="L157" s="337">
        <v>589.87</v>
      </c>
      <c r="M157" s="337">
        <v>0</v>
      </c>
      <c r="N157" s="337">
        <v>0</v>
      </c>
      <c r="O157" s="337">
        <v>0</v>
      </c>
      <c r="P157" s="337">
        <v>0</v>
      </c>
      <c r="Q157" s="337">
        <v>0</v>
      </c>
      <c r="R157" s="337">
        <v>0</v>
      </c>
      <c r="S157" s="337">
        <v>63755.55</v>
      </c>
      <c r="T157" s="337">
        <v>53648.29</v>
      </c>
      <c r="U157" s="337">
        <v>151.4</v>
      </c>
      <c r="V157" s="337">
        <v>0</v>
      </c>
      <c r="W157" s="337">
        <v>0</v>
      </c>
      <c r="X157" s="337">
        <v>0</v>
      </c>
      <c r="Y157" s="337">
        <v>0</v>
      </c>
      <c r="Z157" s="337">
        <v>0</v>
      </c>
      <c r="AA157" s="337">
        <v>53799.69</v>
      </c>
      <c r="AB157" s="337">
        <v>0</v>
      </c>
      <c r="AC157" s="337">
        <v>0</v>
      </c>
      <c r="AD157" s="337">
        <v>0</v>
      </c>
      <c r="AE157" s="337">
        <v>0</v>
      </c>
      <c r="AF157" s="337">
        <v>0</v>
      </c>
      <c r="AG157" s="337">
        <v>0</v>
      </c>
      <c r="AH157" s="337">
        <v>0</v>
      </c>
      <c r="AI157" s="337">
        <v>0</v>
      </c>
      <c r="AJ157" s="337">
        <v>0</v>
      </c>
      <c r="AK157" s="337">
        <v>0</v>
      </c>
      <c r="AL157" s="337">
        <v>0</v>
      </c>
      <c r="AM157" s="337">
        <v>0</v>
      </c>
      <c r="AN157" s="337">
        <v>0</v>
      </c>
      <c r="AO157" s="337">
        <v>0</v>
      </c>
      <c r="AP157" s="337">
        <v>0</v>
      </c>
      <c r="AQ157" s="337">
        <v>0</v>
      </c>
      <c r="AR157" s="337">
        <v>0</v>
      </c>
      <c r="AS157" s="337">
        <v>0</v>
      </c>
      <c r="AT157" s="337">
        <v>0</v>
      </c>
      <c r="AU157" s="337">
        <f t="shared" si="2"/>
        <v>0</v>
      </c>
      <c r="AV157" s="337">
        <v>47184.89</v>
      </c>
      <c r="AW157" s="337">
        <v>53799.69</v>
      </c>
      <c r="AX157" s="338">
        <v>26</v>
      </c>
      <c r="AY157" s="338">
        <v>240</v>
      </c>
      <c r="AZ157" s="337">
        <v>299700</v>
      </c>
      <c r="BA157" s="337">
        <v>73800</v>
      </c>
      <c r="BB157" s="339">
        <v>90</v>
      </c>
      <c r="BC157" s="339">
        <v>77.750670731707302</v>
      </c>
      <c r="BD157" s="339">
        <v>10.59</v>
      </c>
      <c r="BE157" s="339"/>
      <c r="BF157" s="335" t="s">
        <v>571</v>
      </c>
      <c r="BG157" s="332"/>
      <c r="BH157" s="335" t="s">
        <v>574</v>
      </c>
      <c r="BI157" s="335" t="s">
        <v>614</v>
      </c>
      <c r="BJ157" s="335" t="s">
        <v>725</v>
      </c>
      <c r="BK157" s="335" t="s">
        <v>572</v>
      </c>
      <c r="BL157" s="333" t="s">
        <v>35</v>
      </c>
      <c r="BM157" s="339">
        <v>503895.36846914998</v>
      </c>
      <c r="BN157" s="333" t="s">
        <v>498</v>
      </c>
      <c r="BO157" s="339"/>
      <c r="BP157" s="340">
        <v>38709</v>
      </c>
      <c r="BQ157" s="340">
        <v>46009</v>
      </c>
      <c r="BR157" s="339">
        <v>21946.09</v>
      </c>
      <c r="BS157" s="339">
        <v>15.47</v>
      </c>
      <c r="BT157" s="339">
        <v>44.51</v>
      </c>
    </row>
    <row r="158" spans="1:72" s="329" customFormat="1" ht="18.2" customHeight="1" x14ac:dyDescent="0.15">
      <c r="A158" s="341">
        <v>156</v>
      </c>
      <c r="B158" s="342" t="s">
        <v>806</v>
      </c>
      <c r="C158" s="342" t="s">
        <v>570</v>
      </c>
      <c r="D158" s="343">
        <v>45231</v>
      </c>
      <c r="E158" s="344" t="s">
        <v>424</v>
      </c>
      <c r="F158" s="345">
        <v>166</v>
      </c>
      <c r="G158" s="345">
        <v>165</v>
      </c>
      <c r="H158" s="346">
        <v>83793.5</v>
      </c>
      <c r="I158" s="346">
        <v>58198.67</v>
      </c>
      <c r="J158" s="346">
        <v>0</v>
      </c>
      <c r="K158" s="346">
        <v>141992.17000000001</v>
      </c>
      <c r="L158" s="346">
        <v>654.95000000000005</v>
      </c>
      <c r="M158" s="346">
        <v>0</v>
      </c>
      <c r="N158" s="346">
        <v>0</v>
      </c>
      <c r="O158" s="346">
        <v>0</v>
      </c>
      <c r="P158" s="346">
        <v>0</v>
      </c>
      <c r="Q158" s="346">
        <v>0</v>
      </c>
      <c r="R158" s="346">
        <v>0</v>
      </c>
      <c r="S158" s="346">
        <v>141992.17000000001</v>
      </c>
      <c r="T158" s="346">
        <v>167539.76999999999</v>
      </c>
      <c r="U158" s="346">
        <v>710.8</v>
      </c>
      <c r="V158" s="346">
        <v>0</v>
      </c>
      <c r="W158" s="346">
        <v>0</v>
      </c>
      <c r="X158" s="346">
        <v>0</v>
      </c>
      <c r="Y158" s="346">
        <v>0</v>
      </c>
      <c r="Z158" s="346">
        <v>0</v>
      </c>
      <c r="AA158" s="346">
        <v>168250.57</v>
      </c>
      <c r="AB158" s="346">
        <v>0</v>
      </c>
      <c r="AC158" s="346">
        <v>0</v>
      </c>
      <c r="AD158" s="346">
        <v>0</v>
      </c>
      <c r="AE158" s="346">
        <v>0</v>
      </c>
      <c r="AF158" s="346">
        <v>0</v>
      </c>
      <c r="AG158" s="346">
        <v>0</v>
      </c>
      <c r="AH158" s="346">
        <v>0</v>
      </c>
      <c r="AI158" s="346">
        <v>0</v>
      </c>
      <c r="AJ158" s="346">
        <v>0</v>
      </c>
      <c r="AK158" s="346">
        <v>0</v>
      </c>
      <c r="AL158" s="346">
        <v>0</v>
      </c>
      <c r="AM158" s="346">
        <v>0</v>
      </c>
      <c r="AN158" s="346">
        <v>0</v>
      </c>
      <c r="AO158" s="346">
        <v>0</v>
      </c>
      <c r="AP158" s="346">
        <v>0</v>
      </c>
      <c r="AQ158" s="346">
        <v>0</v>
      </c>
      <c r="AR158" s="346">
        <v>0</v>
      </c>
      <c r="AS158" s="346">
        <v>0</v>
      </c>
      <c r="AT158" s="346">
        <v>0</v>
      </c>
      <c r="AU158" s="346">
        <f t="shared" si="2"/>
        <v>0</v>
      </c>
      <c r="AV158" s="346">
        <v>58853.62</v>
      </c>
      <c r="AW158" s="346">
        <v>168250.57</v>
      </c>
      <c r="AX158" s="347">
        <v>87</v>
      </c>
      <c r="AY158" s="347">
        <v>300</v>
      </c>
      <c r="AZ158" s="346">
        <v>605000</v>
      </c>
      <c r="BA158" s="346">
        <v>148221.82999999999</v>
      </c>
      <c r="BB158" s="348">
        <v>89.25</v>
      </c>
      <c r="BC158" s="348">
        <v>85.498884830257495</v>
      </c>
      <c r="BD158" s="348">
        <v>10.18</v>
      </c>
      <c r="BE158" s="348"/>
      <c r="BF158" s="344" t="s">
        <v>571</v>
      </c>
      <c r="BG158" s="341"/>
      <c r="BH158" s="344" t="s">
        <v>635</v>
      </c>
      <c r="BI158" s="344" t="s">
        <v>650</v>
      </c>
      <c r="BJ158" s="344" t="s">
        <v>746</v>
      </c>
      <c r="BK158" s="344" t="s">
        <v>572</v>
      </c>
      <c r="BL158" s="342" t="s">
        <v>35</v>
      </c>
      <c r="BM158" s="348">
        <v>1122242.64118001</v>
      </c>
      <c r="BN158" s="342" t="s">
        <v>498</v>
      </c>
      <c r="BO158" s="348"/>
      <c r="BP158" s="349">
        <v>38723</v>
      </c>
      <c r="BQ158" s="349">
        <v>47848</v>
      </c>
      <c r="BR158" s="348">
        <v>49164.11</v>
      </c>
      <c r="BS158" s="348">
        <v>31.77</v>
      </c>
      <c r="BT158" s="348">
        <v>46.05</v>
      </c>
    </row>
    <row r="159" spans="1:72" s="329" customFormat="1" ht="18.2" customHeight="1" x14ac:dyDescent="0.15">
      <c r="A159" s="332">
        <v>157</v>
      </c>
      <c r="B159" s="333" t="s">
        <v>806</v>
      </c>
      <c r="C159" s="333" t="s">
        <v>570</v>
      </c>
      <c r="D159" s="334">
        <v>45231</v>
      </c>
      <c r="E159" s="335" t="s">
        <v>425</v>
      </c>
      <c r="F159" s="336">
        <v>141</v>
      </c>
      <c r="G159" s="336">
        <v>140</v>
      </c>
      <c r="H159" s="337">
        <v>17195.599999999999</v>
      </c>
      <c r="I159" s="337">
        <v>45605.85</v>
      </c>
      <c r="J159" s="337">
        <v>0</v>
      </c>
      <c r="K159" s="337">
        <v>62801.45</v>
      </c>
      <c r="L159" s="337">
        <v>566.75</v>
      </c>
      <c r="M159" s="337">
        <v>0</v>
      </c>
      <c r="N159" s="337">
        <v>0</v>
      </c>
      <c r="O159" s="337">
        <v>0</v>
      </c>
      <c r="P159" s="337">
        <v>0</v>
      </c>
      <c r="Q159" s="337">
        <v>0</v>
      </c>
      <c r="R159" s="337">
        <v>0</v>
      </c>
      <c r="S159" s="337">
        <v>62801.45</v>
      </c>
      <c r="T159" s="337">
        <v>55692.21</v>
      </c>
      <c r="U159" s="337">
        <v>151.71</v>
      </c>
      <c r="V159" s="337">
        <v>0</v>
      </c>
      <c r="W159" s="337">
        <v>0</v>
      </c>
      <c r="X159" s="337">
        <v>0</v>
      </c>
      <c r="Y159" s="337">
        <v>0</v>
      </c>
      <c r="Z159" s="337">
        <v>0</v>
      </c>
      <c r="AA159" s="337">
        <v>55843.92</v>
      </c>
      <c r="AB159" s="337">
        <v>0</v>
      </c>
      <c r="AC159" s="337">
        <v>0</v>
      </c>
      <c r="AD159" s="337">
        <v>0</v>
      </c>
      <c r="AE159" s="337">
        <v>0</v>
      </c>
      <c r="AF159" s="337">
        <v>0</v>
      </c>
      <c r="AG159" s="337">
        <v>0</v>
      </c>
      <c r="AH159" s="337">
        <v>0</v>
      </c>
      <c r="AI159" s="337">
        <v>0</v>
      </c>
      <c r="AJ159" s="337">
        <v>0</v>
      </c>
      <c r="AK159" s="337">
        <v>0</v>
      </c>
      <c r="AL159" s="337">
        <v>0</v>
      </c>
      <c r="AM159" s="337">
        <v>0</v>
      </c>
      <c r="AN159" s="337">
        <v>0</v>
      </c>
      <c r="AO159" s="337">
        <v>0</v>
      </c>
      <c r="AP159" s="337">
        <v>0</v>
      </c>
      <c r="AQ159" s="337">
        <v>0</v>
      </c>
      <c r="AR159" s="337">
        <v>0</v>
      </c>
      <c r="AS159" s="337">
        <v>0</v>
      </c>
      <c r="AT159" s="337">
        <v>0</v>
      </c>
      <c r="AU159" s="337">
        <f t="shared" si="2"/>
        <v>0</v>
      </c>
      <c r="AV159" s="337">
        <v>46172.6</v>
      </c>
      <c r="AW159" s="337">
        <v>55843.92</v>
      </c>
      <c r="AX159" s="338">
        <v>27</v>
      </c>
      <c r="AY159" s="338">
        <v>240</v>
      </c>
      <c r="AZ159" s="337">
        <v>328000</v>
      </c>
      <c r="BA159" s="337">
        <v>71528.53</v>
      </c>
      <c r="BB159" s="339">
        <v>79.66</v>
      </c>
      <c r="BC159" s="339">
        <v>69.940812526134707</v>
      </c>
      <c r="BD159" s="339">
        <v>10.59</v>
      </c>
      <c r="BE159" s="339"/>
      <c r="BF159" s="335" t="s">
        <v>571</v>
      </c>
      <c r="BG159" s="332"/>
      <c r="BH159" s="335" t="s">
        <v>574</v>
      </c>
      <c r="BI159" s="335" t="s">
        <v>575</v>
      </c>
      <c r="BJ159" s="335" t="s">
        <v>634</v>
      </c>
      <c r="BK159" s="335" t="s">
        <v>572</v>
      </c>
      <c r="BL159" s="333" t="s">
        <v>35</v>
      </c>
      <c r="BM159" s="339">
        <v>496354.58855185</v>
      </c>
      <c r="BN159" s="333" t="s">
        <v>498</v>
      </c>
      <c r="BO159" s="339"/>
      <c r="BP159" s="340">
        <v>38734</v>
      </c>
      <c r="BQ159" s="340">
        <v>46034</v>
      </c>
      <c r="BR159" s="339">
        <v>26836.21</v>
      </c>
      <c r="BS159" s="339">
        <v>15</v>
      </c>
      <c r="BT159" s="339">
        <v>45.88</v>
      </c>
    </row>
    <row r="160" spans="1:72" s="329" customFormat="1" ht="18.2" customHeight="1" x14ac:dyDescent="0.15">
      <c r="A160" s="341">
        <v>158</v>
      </c>
      <c r="B160" s="342" t="s">
        <v>806</v>
      </c>
      <c r="C160" s="342" t="s">
        <v>570</v>
      </c>
      <c r="D160" s="343">
        <v>45231</v>
      </c>
      <c r="E160" s="344" t="s">
        <v>764</v>
      </c>
      <c r="F160" s="345">
        <v>2</v>
      </c>
      <c r="G160" s="345">
        <v>1</v>
      </c>
      <c r="H160" s="346">
        <v>56492.2</v>
      </c>
      <c r="I160" s="346">
        <v>864.87</v>
      </c>
      <c r="J160" s="346">
        <v>0</v>
      </c>
      <c r="K160" s="346">
        <v>57357.07</v>
      </c>
      <c r="L160" s="346">
        <v>441.58</v>
      </c>
      <c r="M160" s="346">
        <v>0</v>
      </c>
      <c r="N160" s="346">
        <v>0</v>
      </c>
      <c r="O160" s="346">
        <v>0</v>
      </c>
      <c r="P160" s="346">
        <v>0</v>
      </c>
      <c r="Q160" s="346">
        <v>0</v>
      </c>
      <c r="R160" s="346">
        <v>0</v>
      </c>
      <c r="S160" s="346">
        <v>57357.07</v>
      </c>
      <c r="T160" s="346">
        <v>973.13</v>
      </c>
      <c r="U160" s="346">
        <v>479.21</v>
      </c>
      <c r="V160" s="346">
        <v>0</v>
      </c>
      <c r="W160" s="346">
        <v>0</v>
      </c>
      <c r="X160" s="346">
        <v>0</v>
      </c>
      <c r="Y160" s="346">
        <v>0</v>
      </c>
      <c r="Z160" s="346">
        <v>0</v>
      </c>
      <c r="AA160" s="346">
        <v>1452.34</v>
      </c>
      <c r="AB160" s="346">
        <v>0</v>
      </c>
      <c r="AC160" s="346">
        <v>0</v>
      </c>
      <c r="AD160" s="346">
        <v>0</v>
      </c>
      <c r="AE160" s="346">
        <v>0</v>
      </c>
      <c r="AF160" s="346">
        <v>0</v>
      </c>
      <c r="AG160" s="346">
        <v>0</v>
      </c>
      <c r="AH160" s="346">
        <v>0</v>
      </c>
      <c r="AI160" s="346">
        <v>0</v>
      </c>
      <c r="AJ160" s="346">
        <v>0</v>
      </c>
      <c r="AK160" s="346">
        <v>0</v>
      </c>
      <c r="AL160" s="346">
        <v>0</v>
      </c>
      <c r="AM160" s="346">
        <v>0</v>
      </c>
      <c r="AN160" s="346">
        <v>0</v>
      </c>
      <c r="AO160" s="346">
        <v>0</v>
      </c>
      <c r="AP160" s="346">
        <v>0</v>
      </c>
      <c r="AQ160" s="346">
        <v>0</v>
      </c>
      <c r="AR160" s="346">
        <v>0</v>
      </c>
      <c r="AS160" s="346">
        <v>0</v>
      </c>
      <c r="AT160" s="346">
        <v>0</v>
      </c>
      <c r="AU160" s="346">
        <f t="shared" si="2"/>
        <v>0</v>
      </c>
      <c r="AV160" s="346">
        <v>1306.45</v>
      </c>
      <c r="AW160" s="346">
        <v>1452.34</v>
      </c>
      <c r="AX160" s="347">
        <v>87</v>
      </c>
      <c r="AY160" s="347">
        <v>300</v>
      </c>
      <c r="AZ160" s="346">
        <v>405880</v>
      </c>
      <c r="BA160" s="346">
        <v>99931.06</v>
      </c>
      <c r="BB160" s="348">
        <v>90</v>
      </c>
      <c r="BC160" s="348">
        <v>51.656975318784802</v>
      </c>
      <c r="BD160" s="348">
        <v>10.18</v>
      </c>
      <c r="BE160" s="348"/>
      <c r="BF160" s="344" t="s">
        <v>571</v>
      </c>
      <c r="BG160" s="341"/>
      <c r="BH160" s="344" t="s">
        <v>574</v>
      </c>
      <c r="BI160" s="344" t="s">
        <v>577</v>
      </c>
      <c r="BJ160" s="344" t="s">
        <v>721</v>
      </c>
      <c r="BK160" s="344" t="s">
        <v>621</v>
      </c>
      <c r="BL160" s="342" t="s">
        <v>35</v>
      </c>
      <c r="BM160" s="348">
        <v>453324.64266970998</v>
      </c>
      <c r="BN160" s="342" t="s">
        <v>498</v>
      </c>
      <c r="BO160" s="348"/>
      <c r="BP160" s="349">
        <v>38737</v>
      </c>
      <c r="BQ160" s="349">
        <v>47862</v>
      </c>
      <c r="BR160" s="348">
        <v>684.53</v>
      </c>
      <c r="BS160" s="348">
        <v>21.42</v>
      </c>
      <c r="BT160" s="348">
        <v>45.91</v>
      </c>
    </row>
    <row r="161" spans="1:72" s="329" customFormat="1" ht="18.2" customHeight="1" x14ac:dyDescent="0.15">
      <c r="A161" s="332">
        <v>159</v>
      </c>
      <c r="B161" s="333" t="s">
        <v>806</v>
      </c>
      <c r="C161" s="333" t="s">
        <v>570</v>
      </c>
      <c r="D161" s="334">
        <v>45231</v>
      </c>
      <c r="E161" s="335" t="s">
        <v>346</v>
      </c>
      <c r="F161" s="336">
        <v>144</v>
      </c>
      <c r="G161" s="336">
        <v>143</v>
      </c>
      <c r="H161" s="337">
        <v>47600.95</v>
      </c>
      <c r="I161" s="337">
        <v>28713.38</v>
      </c>
      <c r="J161" s="337">
        <v>0</v>
      </c>
      <c r="K161" s="337">
        <v>76314.33</v>
      </c>
      <c r="L161" s="337">
        <v>360.02</v>
      </c>
      <c r="M161" s="337">
        <v>0</v>
      </c>
      <c r="N161" s="337">
        <v>0</v>
      </c>
      <c r="O161" s="337">
        <v>0</v>
      </c>
      <c r="P161" s="337">
        <v>0</v>
      </c>
      <c r="Q161" s="337">
        <v>0</v>
      </c>
      <c r="R161" s="337">
        <v>0</v>
      </c>
      <c r="S161" s="337">
        <v>76314.33</v>
      </c>
      <c r="T161" s="337">
        <v>85949.71</v>
      </c>
      <c r="U161" s="337">
        <v>436.31</v>
      </c>
      <c r="V161" s="337">
        <v>0</v>
      </c>
      <c r="W161" s="337">
        <v>0</v>
      </c>
      <c r="X161" s="337">
        <v>0</v>
      </c>
      <c r="Y161" s="337">
        <v>0</v>
      </c>
      <c r="Z161" s="337">
        <v>0</v>
      </c>
      <c r="AA161" s="337">
        <v>86386.02</v>
      </c>
      <c r="AB161" s="337">
        <v>0</v>
      </c>
      <c r="AC161" s="337">
        <v>0</v>
      </c>
      <c r="AD161" s="337">
        <v>0</v>
      </c>
      <c r="AE161" s="337">
        <v>0</v>
      </c>
      <c r="AF161" s="337">
        <v>0</v>
      </c>
      <c r="AG161" s="337">
        <v>0</v>
      </c>
      <c r="AH161" s="337">
        <v>0</v>
      </c>
      <c r="AI161" s="337">
        <v>0</v>
      </c>
      <c r="AJ161" s="337">
        <v>0</v>
      </c>
      <c r="AK161" s="337">
        <v>0</v>
      </c>
      <c r="AL161" s="337">
        <v>0</v>
      </c>
      <c r="AM161" s="337">
        <v>0</v>
      </c>
      <c r="AN161" s="337">
        <v>0</v>
      </c>
      <c r="AO161" s="337">
        <v>0</v>
      </c>
      <c r="AP161" s="337">
        <v>0</v>
      </c>
      <c r="AQ161" s="337">
        <v>0</v>
      </c>
      <c r="AR161" s="337">
        <v>0</v>
      </c>
      <c r="AS161" s="337">
        <v>0</v>
      </c>
      <c r="AT161" s="337">
        <v>0</v>
      </c>
      <c r="AU161" s="337">
        <f t="shared" si="2"/>
        <v>0</v>
      </c>
      <c r="AV161" s="337">
        <v>29073.4</v>
      </c>
      <c r="AW161" s="337">
        <v>86386.02</v>
      </c>
      <c r="AX161" s="338">
        <v>87</v>
      </c>
      <c r="AY161" s="338">
        <v>300</v>
      </c>
      <c r="AZ161" s="337">
        <v>330000</v>
      </c>
      <c r="BA161" s="337">
        <v>81248.77</v>
      </c>
      <c r="BB161" s="339">
        <v>89.99</v>
      </c>
      <c r="BC161" s="339">
        <v>84.524683348437193</v>
      </c>
      <c r="BD161" s="339">
        <v>11</v>
      </c>
      <c r="BE161" s="339"/>
      <c r="BF161" s="335" t="s">
        <v>712</v>
      </c>
      <c r="BG161" s="332"/>
      <c r="BH161" s="335" t="s">
        <v>748</v>
      </c>
      <c r="BI161" s="335" t="s">
        <v>749</v>
      </c>
      <c r="BJ161" s="335" t="s">
        <v>750</v>
      </c>
      <c r="BK161" s="335" t="s">
        <v>572</v>
      </c>
      <c r="BL161" s="333" t="s">
        <v>35</v>
      </c>
      <c r="BM161" s="339">
        <v>603154.35181449004</v>
      </c>
      <c r="BN161" s="333" t="s">
        <v>498</v>
      </c>
      <c r="BO161" s="339"/>
      <c r="BP161" s="340">
        <v>38737</v>
      </c>
      <c r="BQ161" s="340">
        <v>47862</v>
      </c>
      <c r="BR161" s="339">
        <v>30191.55</v>
      </c>
      <c r="BS161" s="339">
        <v>16.16</v>
      </c>
      <c r="BT161" s="339">
        <v>45.85</v>
      </c>
    </row>
    <row r="162" spans="1:72" s="329" customFormat="1" ht="18.2" customHeight="1" x14ac:dyDescent="0.15">
      <c r="A162" s="341">
        <v>160</v>
      </c>
      <c r="B162" s="342" t="s">
        <v>806</v>
      </c>
      <c r="C162" s="342" t="s">
        <v>570</v>
      </c>
      <c r="D162" s="343">
        <v>45231</v>
      </c>
      <c r="E162" s="344" t="s">
        <v>426</v>
      </c>
      <c r="F162" s="345">
        <v>180</v>
      </c>
      <c r="G162" s="345">
        <v>179</v>
      </c>
      <c r="H162" s="346">
        <v>47600.95</v>
      </c>
      <c r="I162" s="346">
        <v>31668.7</v>
      </c>
      <c r="J162" s="346">
        <v>0</v>
      </c>
      <c r="K162" s="346">
        <v>79269.649999999994</v>
      </c>
      <c r="L162" s="346">
        <v>360.02</v>
      </c>
      <c r="M162" s="346">
        <v>0</v>
      </c>
      <c r="N162" s="346">
        <v>0</v>
      </c>
      <c r="O162" s="346">
        <v>0</v>
      </c>
      <c r="P162" s="346">
        <v>0</v>
      </c>
      <c r="Q162" s="346">
        <v>0</v>
      </c>
      <c r="R162" s="346">
        <v>0</v>
      </c>
      <c r="S162" s="346">
        <v>79269.649999999994</v>
      </c>
      <c r="T162" s="346">
        <v>111320.84</v>
      </c>
      <c r="U162" s="346">
        <v>436.31</v>
      </c>
      <c r="V162" s="346">
        <v>0</v>
      </c>
      <c r="W162" s="346">
        <v>0</v>
      </c>
      <c r="X162" s="346">
        <v>0</v>
      </c>
      <c r="Y162" s="346">
        <v>0</v>
      </c>
      <c r="Z162" s="346">
        <v>0</v>
      </c>
      <c r="AA162" s="346">
        <v>111757.15</v>
      </c>
      <c r="AB162" s="346">
        <v>0</v>
      </c>
      <c r="AC162" s="346">
        <v>0</v>
      </c>
      <c r="AD162" s="346">
        <v>0</v>
      </c>
      <c r="AE162" s="346">
        <v>0</v>
      </c>
      <c r="AF162" s="346">
        <v>0</v>
      </c>
      <c r="AG162" s="346">
        <v>0</v>
      </c>
      <c r="AH162" s="346">
        <v>0</v>
      </c>
      <c r="AI162" s="346">
        <v>0</v>
      </c>
      <c r="AJ162" s="346">
        <v>0</v>
      </c>
      <c r="AK162" s="346">
        <v>0</v>
      </c>
      <c r="AL162" s="346">
        <v>0</v>
      </c>
      <c r="AM162" s="346">
        <v>0</v>
      </c>
      <c r="AN162" s="346">
        <v>0</v>
      </c>
      <c r="AO162" s="346">
        <v>0</v>
      </c>
      <c r="AP162" s="346">
        <v>0</v>
      </c>
      <c r="AQ162" s="346">
        <v>0</v>
      </c>
      <c r="AR162" s="346">
        <v>0</v>
      </c>
      <c r="AS162" s="346">
        <v>0</v>
      </c>
      <c r="AT162" s="346">
        <v>0</v>
      </c>
      <c r="AU162" s="346">
        <f t="shared" si="2"/>
        <v>0</v>
      </c>
      <c r="AV162" s="346">
        <v>32028.720000000001</v>
      </c>
      <c r="AW162" s="346">
        <v>111757.15</v>
      </c>
      <c r="AX162" s="347">
        <v>87</v>
      </c>
      <c r="AY162" s="347">
        <v>300</v>
      </c>
      <c r="AZ162" s="346">
        <v>330000</v>
      </c>
      <c r="BA162" s="346">
        <v>81248.77</v>
      </c>
      <c r="BB162" s="348">
        <v>89.99</v>
      </c>
      <c r="BC162" s="348">
        <v>87.797954399801995</v>
      </c>
      <c r="BD162" s="348">
        <v>11</v>
      </c>
      <c r="BE162" s="348"/>
      <c r="BF162" s="344" t="s">
        <v>712</v>
      </c>
      <c r="BG162" s="341"/>
      <c r="BH162" s="344" t="s">
        <v>580</v>
      </c>
      <c r="BI162" s="344" t="s">
        <v>583</v>
      </c>
      <c r="BJ162" s="344" t="s">
        <v>639</v>
      </c>
      <c r="BK162" s="344" t="s">
        <v>572</v>
      </c>
      <c r="BL162" s="342" t="s">
        <v>35</v>
      </c>
      <c r="BM162" s="348">
        <v>626511.88006644999</v>
      </c>
      <c r="BN162" s="342" t="s">
        <v>498</v>
      </c>
      <c r="BO162" s="348"/>
      <c r="BP162" s="349">
        <v>38737</v>
      </c>
      <c r="BQ162" s="349">
        <v>47862</v>
      </c>
      <c r="BR162" s="348">
        <v>38397.1</v>
      </c>
      <c r="BS162" s="348">
        <v>16.16</v>
      </c>
      <c r="BT162" s="348">
        <v>45.85</v>
      </c>
    </row>
    <row r="163" spans="1:72" s="329" customFormat="1" ht="18.2" customHeight="1" x14ac:dyDescent="0.15">
      <c r="A163" s="332">
        <v>161</v>
      </c>
      <c r="B163" s="333" t="s">
        <v>806</v>
      </c>
      <c r="C163" s="333" t="s">
        <v>570</v>
      </c>
      <c r="D163" s="334">
        <v>45231</v>
      </c>
      <c r="E163" s="335" t="s">
        <v>427</v>
      </c>
      <c r="F163" s="336">
        <v>186</v>
      </c>
      <c r="G163" s="336">
        <v>185</v>
      </c>
      <c r="H163" s="337">
        <v>47600.95</v>
      </c>
      <c r="I163" s="337">
        <v>32073.59</v>
      </c>
      <c r="J163" s="337">
        <v>0</v>
      </c>
      <c r="K163" s="337">
        <v>79674.539999999994</v>
      </c>
      <c r="L163" s="337">
        <v>360.02</v>
      </c>
      <c r="M163" s="337">
        <v>0</v>
      </c>
      <c r="N163" s="337">
        <v>0</v>
      </c>
      <c r="O163" s="337">
        <v>0</v>
      </c>
      <c r="P163" s="337">
        <v>0</v>
      </c>
      <c r="Q163" s="337">
        <v>0</v>
      </c>
      <c r="R163" s="337">
        <v>0</v>
      </c>
      <c r="S163" s="337">
        <v>79674.539999999994</v>
      </c>
      <c r="T163" s="337">
        <v>116040.63</v>
      </c>
      <c r="U163" s="337">
        <v>436.31</v>
      </c>
      <c r="V163" s="337">
        <v>0</v>
      </c>
      <c r="W163" s="337">
        <v>0</v>
      </c>
      <c r="X163" s="337">
        <v>0</v>
      </c>
      <c r="Y163" s="337">
        <v>0</v>
      </c>
      <c r="Z163" s="337">
        <v>0</v>
      </c>
      <c r="AA163" s="337">
        <v>116476.94</v>
      </c>
      <c r="AB163" s="337">
        <v>0</v>
      </c>
      <c r="AC163" s="337">
        <v>0</v>
      </c>
      <c r="AD163" s="337">
        <v>0</v>
      </c>
      <c r="AE163" s="337">
        <v>0</v>
      </c>
      <c r="AF163" s="337">
        <v>0</v>
      </c>
      <c r="AG163" s="337">
        <v>0</v>
      </c>
      <c r="AH163" s="337">
        <v>0</v>
      </c>
      <c r="AI163" s="337">
        <v>0</v>
      </c>
      <c r="AJ163" s="337">
        <v>0</v>
      </c>
      <c r="AK163" s="337">
        <v>0</v>
      </c>
      <c r="AL163" s="337">
        <v>0</v>
      </c>
      <c r="AM163" s="337">
        <v>0</v>
      </c>
      <c r="AN163" s="337">
        <v>0</v>
      </c>
      <c r="AO163" s="337">
        <v>0</v>
      </c>
      <c r="AP163" s="337">
        <v>0</v>
      </c>
      <c r="AQ163" s="337">
        <v>0</v>
      </c>
      <c r="AR163" s="337">
        <v>0</v>
      </c>
      <c r="AS163" s="337">
        <v>0</v>
      </c>
      <c r="AT163" s="337">
        <v>0</v>
      </c>
      <c r="AU163" s="337">
        <f t="shared" si="2"/>
        <v>0</v>
      </c>
      <c r="AV163" s="337">
        <v>32433.61</v>
      </c>
      <c r="AW163" s="337">
        <v>116476.94</v>
      </c>
      <c r="AX163" s="338">
        <v>87</v>
      </c>
      <c r="AY163" s="338">
        <v>300</v>
      </c>
      <c r="AZ163" s="337">
        <v>330000</v>
      </c>
      <c r="BA163" s="337">
        <v>81248.77</v>
      </c>
      <c r="BB163" s="339">
        <v>89.99</v>
      </c>
      <c r="BC163" s="339">
        <v>88.246404894498696</v>
      </c>
      <c r="BD163" s="339">
        <v>11</v>
      </c>
      <c r="BE163" s="339"/>
      <c r="BF163" s="335" t="s">
        <v>571</v>
      </c>
      <c r="BG163" s="332"/>
      <c r="BH163" s="335" t="s">
        <v>580</v>
      </c>
      <c r="BI163" s="335" t="s">
        <v>583</v>
      </c>
      <c r="BJ163" s="335" t="s">
        <v>639</v>
      </c>
      <c r="BK163" s="335" t="s">
        <v>572</v>
      </c>
      <c r="BL163" s="333" t="s">
        <v>35</v>
      </c>
      <c r="BM163" s="339">
        <v>629711.94964062003</v>
      </c>
      <c r="BN163" s="333" t="s">
        <v>498</v>
      </c>
      <c r="BO163" s="339"/>
      <c r="BP163" s="340">
        <v>38737</v>
      </c>
      <c r="BQ163" s="340">
        <v>47862</v>
      </c>
      <c r="BR163" s="339">
        <v>39305.54</v>
      </c>
      <c r="BS163" s="339">
        <v>16.16</v>
      </c>
      <c r="BT163" s="339">
        <v>45.85</v>
      </c>
    </row>
    <row r="164" spans="1:72" s="329" customFormat="1" ht="18.2" customHeight="1" x14ac:dyDescent="0.15">
      <c r="A164" s="341">
        <v>162</v>
      </c>
      <c r="B164" s="342" t="s">
        <v>806</v>
      </c>
      <c r="C164" s="342" t="s">
        <v>570</v>
      </c>
      <c r="D164" s="343">
        <v>45231</v>
      </c>
      <c r="E164" s="344" t="s">
        <v>766</v>
      </c>
      <c r="F164" s="345">
        <v>5</v>
      </c>
      <c r="G164" s="345">
        <v>5</v>
      </c>
      <c r="H164" s="346">
        <v>49701.24</v>
      </c>
      <c r="I164" s="346">
        <v>2411.8200000000002</v>
      </c>
      <c r="J164" s="346">
        <v>0</v>
      </c>
      <c r="K164" s="346">
        <v>52113.06</v>
      </c>
      <c r="L164" s="346">
        <v>458.61</v>
      </c>
      <c r="M164" s="346">
        <v>0</v>
      </c>
      <c r="N164" s="346">
        <v>0</v>
      </c>
      <c r="O164" s="346">
        <v>185.99</v>
      </c>
      <c r="P164" s="346">
        <v>0</v>
      </c>
      <c r="Q164" s="346">
        <v>0</v>
      </c>
      <c r="R164" s="346">
        <v>0</v>
      </c>
      <c r="S164" s="346">
        <v>51927.07</v>
      </c>
      <c r="T164" s="346">
        <v>2256.25</v>
      </c>
      <c r="U164" s="346">
        <v>438.58</v>
      </c>
      <c r="V164" s="346">
        <v>0</v>
      </c>
      <c r="W164" s="346">
        <v>364.78</v>
      </c>
      <c r="X164" s="346">
        <v>0</v>
      </c>
      <c r="Y164" s="346">
        <v>0</v>
      </c>
      <c r="Z164" s="346">
        <v>0</v>
      </c>
      <c r="AA164" s="346">
        <v>2330.0500000000002</v>
      </c>
      <c r="AB164" s="346">
        <v>0</v>
      </c>
      <c r="AC164" s="346">
        <v>0</v>
      </c>
      <c r="AD164" s="346">
        <v>0</v>
      </c>
      <c r="AE164" s="346">
        <v>0</v>
      </c>
      <c r="AF164" s="346">
        <v>0</v>
      </c>
      <c r="AG164" s="346">
        <v>0</v>
      </c>
      <c r="AH164" s="346">
        <v>0</v>
      </c>
      <c r="AI164" s="346">
        <v>0</v>
      </c>
      <c r="AJ164" s="346">
        <v>19.64</v>
      </c>
      <c r="AK164" s="346">
        <v>0</v>
      </c>
      <c r="AL164" s="346">
        <v>0</v>
      </c>
      <c r="AM164" s="346">
        <v>45.9</v>
      </c>
      <c r="AN164" s="346">
        <v>0</v>
      </c>
      <c r="AO164" s="346">
        <v>45.84</v>
      </c>
      <c r="AP164" s="346">
        <v>124.78</v>
      </c>
      <c r="AQ164" s="346">
        <v>1E-3</v>
      </c>
      <c r="AR164" s="346">
        <v>0</v>
      </c>
      <c r="AS164" s="346">
        <v>0</v>
      </c>
      <c r="AT164" s="346">
        <v>0</v>
      </c>
      <c r="AU164" s="346">
        <f t="shared" si="2"/>
        <v>786.93100000000004</v>
      </c>
      <c r="AV164" s="346">
        <v>2684.44</v>
      </c>
      <c r="AW164" s="346">
        <v>2330.0500000000002</v>
      </c>
      <c r="AX164" s="347">
        <v>87</v>
      </c>
      <c r="AY164" s="347">
        <v>300</v>
      </c>
      <c r="AZ164" s="346">
        <v>439000</v>
      </c>
      <c r="BA164" s="346">
        <v>94379.88</v>
      </c>
      <c r="BB164" s="348">
        <v>78.58</v>
      </c>
      <c r="BC164" s="348">
        <v>43.234099901377299</v>
      </c>
      <c r="BD164" s="348">
        <v>10.59</v>
      </c>
      <c r="BE164" s="348"/>
      <c r="BF164" s="344" t="s">
        <v>712</v>
      </c>
      <c r="BG164" s="341"/>
      <c r="BH164" s="344" t="s">
        <v>580</v>
      </c>
      <c r="BI164" s="344" t="s">
        <v>583</v>
      </c>
      <c r="BJ164" s="344" t="s">
        <v>639</v>
      </c>
      <c r="BK164" s="344" t="s">
        <v>621</v>
      </c>
      <c r="BL164" s="342" t="s">
        <v>35</v>
      </c>
      <c r="BM164" s="348">
        <v>410408.34987971</v>
      </c>
      <c r="BN164" s="342" t="s">
        <v>498</v>
      </c>
      <c r="BO164" s="348"/>
      <c r="BP164" s="349">
        <v>38737</v>
      </c>
      <c r="BQ164" s="349">
        <v>47862</v>
      </c>
      <c r="BR164" s="348">
        <v>1134.9000000000001</v>
      </c>
      <c r="BS164" s="348">
        <v>19.64</v>
      </c>
      <c r="BT164" s="348">
        <v>45.9</v>
      </c>
    </row>
    <row r="165" spans="1:72" s="329" customFormat="1" ht="18.2" customHeight="1" x14ac:dyDescent="0.15">
      <c r="A165" s="332">
        <v>163</v>
      </c>
      <c r="B165" s="333" t="s">
        <v>806</v>
      </c>
      <c r="C165" s="333" t="s">
        <v>570</v>
      </c>
      <c r="D165" s="334">
        <v>45231</v>
      </c>
      <c r="E165" s="335" t="s">
        <v>428</v>
      </c>
      <c r="F165" s="336">
        <v>169</v>
      </c>
      <c r="G165" s="336">
        <v>168</v>
      </c>
      <c r="H165" s="337">
        <v>47526.47</v>
      </c>
      <c r="I165" s="337">
        <v>30818.48</v>
      </c>
      <c r="J165" s="337">
        <v>0</v>
      </c>
      <c r="K165" s="337">
        <v>78344.95</v>
      </c>
      <c r="L165" s="337">
        <v>359.46</v>
      </c>
      <c r="M165" s="337">
        <v>0</v>
      </c>
      <c r="N165" s="337">
        <v>0</v>
      </c>
      <c r="O165" s="337">
        <v>0</v>
      </c>
      <c r="P165" s="337">
        <v>0</v>
      </c>
      <c r="Q165" s="337">
        <v>0</v>
      </c>
      <c r="R165" s="337">
        <v>0</v>
      </c>
      <c r="S165" s="337">
        <v>78344.95</v>
      </c>
      <c r="T165" s="337">
        <v>103548.6</v>
      </c>
      <c r="U165" s="337">
        <v>435.63</v>
      </c>
      <c r="V165" s="337">
        <v>0</v>
      </c>
      <c r="W165" s="337">
        <v>0</v>
      </c>
      <c r="X165" s="337">
        <v>0</v>
      </c>
      <c r="Y165" s="337">
        <v>0</v>
      </c>
      <c r="Z165" s="337">
        <v>0</v>
      </c>
      <c r="AA165" s="337">
        <v>103984.23</v>
      </c>
      <c r="AB165" s="337">
        <v>0</v>
      </c>
      <c r="AC165" s="337">
        <v>0</v>
      </c>
      <c r="AD165" s="337">
        <v>0</v>
      </c>
      <c r="AE165" s="337">
        <v>0</v>
      </c>
      <c r="AF165" s="337">
        <v>0</v>
      </c>
      <c r="AG165" s="337">
        <v>0</v>
      </c>
      <c r="AH165" s="337">
        <v>0</v>
      </c>
      <c r="AI165" s="337">
        <v>0</v>
      </c>
      <c r="AJ165" s="337">
        <v>0</v>
      </c>
      <c r="AK165" s="337">
        <v>0</v>
      </c>
      <c r="AL165" s="337">
        <v>0</v>
      </c>
      <c r="AM165" s="337">
        <v>0</v>
      </c>
      <c r="AN165" s="337">
        <v>0</v>
      </c>
      <c r="AO165" s="337">
        <v>0</v>
      </c>
      <c r="AP165" s="337">
        <v>0</v>
      </c>
      <c r="AQ165" s="337">
        <v>0</v>
      </c>
      <c r="AR165" s="337">
        <v>0</v>
      </c>
      <c r="AS165" s="337">
        <v>0</v>
      </c>
      <c r="AT165" s="337">
        <v>0</v>
      </c>
      <c r="AU165" s="337">
        <f t="shared" si="2"/>
        <v>0</v>
      </c>
      <c r="AV165" s="337">
        <v>31177.94</v>
      </c>
      <c r="AW165" s="337">
        <v>103984.23</v>
      </c>
      <c r="AX165" s="338">
        <v>87</v>
      </c>
      <c r="AY165" s="338">
        <v>300</v>
      </c>
      <c r="AZ165" s="337">
        <v>330000</v>
      </c>
      <c r="BA165" s="337">
        <v>81122.179999999993</v>
      </c>
      <c r="BB165" s="339">
        <v>90</v>
      </c>
      <c r="BC165" s="339">
        <v>86.918836500695605</v>
      </c>
      <c r="BD165" s="339">
        <v>11</v>
      </c>
      <c r="BE165" s="339"/>
      <c r="BF165" s="335" t="s">
        <v>571</v>
      </c>
      <c r="BG165" s="332"/>
      <c r="BH165" s="335" t="s">
        <v>580</v>
      </c>
      <c r="BI165" s="335" t="s">
        <v>583</v>
      </c>
      <c r="BJ165" s="335" t="s">
        <v>639</v>
      </c>
      <c r="BK165" s="335" t="s">
        <v>572</v>
      </c>
      <c r="BL165" s="333" t="s">
        <v>35</v>
      </c>
      <c r="BM165" s="339">
        <v>619203.46460734995</v>
      </c>
      <c r="BN165" s="333" t="s">
        <v>498</v>
      </c>
      <c r="BO165" s="339"/>
      <c r="BP165" s="340">
        <v>38744</v>
      </c>
      <c r="BQ165" s="340">
        <v>47869</v>
      </c>
      <c r="BR165" s="339">
        <v>36294</v>
      </c>
      <c r="BS165" s="339">
        <v>16.13</v>
      </c>
      <c r="BT165" s="339">
        <v>45.78</v>
      </c>
    </row>
    <row r="166" spans="1:72" s="329" customFormat="1" ht="18.2" customHeight="1" x14ac:dyDescent="0.15">
      <c r="A166" s="341">
        <v>164</v>
      </c>
      <c r="B166" s="342" t="s">
        <v>806</v>
      </c>
      <c r="C166" s="342" t="s">
        <v>570</v>
      </c>
      <c r="D166" s="343">
        <v>45231</v>
      </c>
      <c r="E166" s="344" t="s">
        <v>429</v>
      </c>
      <c r="F166" s="345">
        <v>185</v>
      </c>
      <c r="G166" s="345">
        <v>184</v>
      </c>
      <c r="H166" s="346">
        <v>47526.47</v>
      </c>
      <c r="I166" s="346">
        <v>31958.06</v>
      </c>
      <c r="J166" s="346">
        <v>0</v>
      </c>
      <c r="K166" s="346">
        <v>79484.53</v>
      </c>
      <c r="L166" s="346">
        <v>359.46</v>
      </c>
      <c r="M166" s="346">
        <v>0</v>
      </c>
      <c r="N166" s="346">
        <v>0</v>
      </c>
      <c r="O166" s="346">
        <v>0</v>
      </c>
      <c r="P166" s="346">
        <v>0</v>
      </c>
      <c r="Q166" s="346">
        <v>0</v>
      </c>
      <c r="R166" s="346">
        <v>0</v>
      </c>
      <c r="S166" s="346">
        <v>79484.53</v>
      </c>
      <c r="T166" s="346">
        <v>115130.46</v>
      </c>
      <c r="U166" s="346">
        <v>435.63</v>
      </c>
      <c r="V166" s="346">
        <v>0</v>
      </c>
      <c r="W166" s="346">
        <v>0</v>
      </c>
      <c r="X166" s="346">
        <v>0</v>
      </c>
      <c r="Y166" s="346">
        <v>0</v>
      </c>
      <c r="Z166" s="346">
        <v>0</v>
      </c>
      <c r="AA166" s="346">
        <v>115566.09</v>
      </c>
      <c r="AB166" s="346">
        <v>0</v>
      </c>
      <c r="AC166" s="346">
        <v>0</v>
      </c>
      <c r="AD166" s="346">
        <v>0</v>
      </c>
      <c r="AE166" s="346">
        <v>0</v>
      </c>
      <c r="AF166" s="346">
        <v>0</v>
      </c>
      <c r="AG166" s="346">
        <v>0</v>
      </c>
      <c r="AH166" s="346">
        <v>0</v>
      </c>
      <c r="AI166" s="346">
        <v>0</v>
      </c>
      <c r="AJ166" s="346">
        <v>0</v>
      </c>
      <c r="AK166" s="346">
        <v>0</v>
      </c>
      <c r="AL166" s="346">
        <v>0</v>
      </c>
      <c r="AM166" s="346">
        <v>0</v>
      </c>
      <c r="AN166" s="346">
        <v>0</v>
      </c>
      <c r="AO166" s="346">
        <v>0</v>
      </c>
      <c r="AP166" s="346">
        <v>0</v>
      </c>
      <c r="AQ166" s="346">
        <v>0</v>
      </c>
      <c r="AR166" s="346">
        <v>0</v>
      </c>
      <c r="AS166" s="346">
        <v>0</v>
      </c>
      <c r="AT166" s="346">
        <v>0</v>
      </c>
      <c r="AU166" s="346">
        <f t="shared" si="2"/>
        <v>0</v>
      </c>
      <c r="AV166" s="346">
        <v>32317.52</v>
      </c>
      <c r="AW166" s="346">
        <v>115566.09</v>
      </c>
      <c r="AX166" s="347">
        <v>87</v>
      </c>
      <c r="AY166" s="347">
        <v>300</v>
      </c>
      <c r="AZ166" s="346">
        <v>330000</v>
      </c>
      <c r="BA166" s="346">
        <v>81122.179999999993</v>
      </c>
      <c r="BB166" s="348">
        <v>90</v>
      </c>
      <c r="BC166" s="348">
        <v>88.183129447458199</v>
      </c>
      <c r="BD166" s="348">
        <v>11</v>
      </c>
      <c r="BE166" s="348"/>
      <c r="BF166" s="344" t="s">
        <v>571</v>
      </c>
      <c r="BG166" s="341"/>
      <c r="BH166" s="344" t="s">
        <v>580</v>
      </c>
      <c r="BI166" s="344" t="s">
        <v>583</v>
      </c>
      <c r="BJ166" s="344" t="s">
        <v>639</v>
      </c>
      <c r="BK166" s="344" t="s">
        <v>572</v>
      </c>
      <c r="BL166" s="342" t="s">
        <v>35</v>
      </c>
      <c r="BM166" s="348">
        <v>628210.19553509005</v>
      </c>
      <c r="BN166" s="342" t="s">
        <v>498</v>
      </c>
      <c r="BO166" s="348"/>
      <c r="BP166" s="349">
        <v>38744</v>
      </c>
      <c r="BQ166" s="349">
        <v>47869</v>
      </c>
      <c r="BR166" s="348">
        <v>39112.800000000003</v>
      </c>
      <c r="BS166" s="348">
        <v>16.13</v>
      </c>
      <c r="BT166" s="348">
        <v>45.78</v>
      </c>
    </row>
    <row r="167" spans="1:72" s="329" customFormat="1" ht="18.2" customHeight="1" x14ac:dyDescent="0.15">
      <c r="A167" s="332">
        <v>165</v>
      </c>
      <c r="B167" s="333" t="s">
        <v>806</v>
      </c>
      <c r="C167" s="333" t="s">
        <v>570</v>
      </c>
      <c r="D167" s="334">
        <v>45231</v>
      </c>
      <c r="E167" s="335" t="s">
        <v>430</v>
      </c>
      <c r="F167" s="336">
        <v>162</v>
      </c>
      <c r="G167" s="336">
        <v>161</v>
      </c>
      <c r="H167" s="337">
        <v>43371.08</v>
      </c>
      <c r="I167" s="337">
        <v>28683.29</v>
      </c>
      <c r="J167" s="337">
        <v>0</v>
      </c>
      <c r="K167" s="337">
        <v>72054.37</v>
      </c>
      <c r="L167" s="337">
        <v>333.53</v>
      </c>
      <c r="M167" s="337">
        <v>0</v>
      </c>
      <c r="N167" s="337">
        <v>0</v>
      </c>
      <c r="O167" s="337">
        <v>0</v>
      </c>
      <c r="P167" s="337">
        <v>0</v>
      </c>
      <c r="Q167" s="337">
        <v>0</v>
      </c>
      <c r="R167" s="337">
        <v>0</v>
      </c>
      <c r="S167" s="337">
        <v>72054.37</v>
      </c>
      <c r="T167" s="337">
        <v>86730.21</v>
      </c>
      <c r="U167" s="337">
        <v>382.72</v>
      </c>
      <c r="V167" s="337">
        <v>0</v>
      </c>
      <c r="W167" s="337">
        <v>0</v>
      </c>
      <c r="X167" s="337">
        <v>0</v>
      </c>
      <c r="Y167" s="337">
        <v>0</v>
      </c>
      <c r="Z167" s="337">
        <v>0</v>
      </c>
      <c r="AA167" s="337">
        <v>87112.93</v>
      </c>
      <c r="AB167" s="337">
        <v>0</v>
      </c>
      <c r="AC167" s="337">
        <v>0</v>
      </c>
      <c r="AD167" s="337">
        <v>0</v>
      </c>
      <c r="AE167" s="337">
        <v>0</v>
      </c>
      <c r="AF167" s="337">
        <v>0</v>
      </c>
      <c r="AG167" s="337">
        <v>0</v>
      </c>
      <c r="AH167" s="337">
        <v>0</v>
      </c>
      <c r="AI167" s="337">
        <v>0</v>
      </c>
      <c r="AJ167" s="337">
        <v>0</v>
      </c>
      <c r="AK167" s="337">
        <v>0</v>
      </c>
      <c r="AL167" s="337">
        <v>0</v>
      </c>
      <c r="AM167" s="337">
        <v>0</v>
      </c>
      <c r="AN167" s="337">
        <v>0</v>
      </c>
      <c r="AO167" s="337">
        <v>0</v>
      </c>
      <c r="AP167" s="337">
        <v>0</v>
      </c>
      <c r="AQ167" s="337">
        <v>0</v>
      </c>
      <c r="AR167" s="337">
        <v>0</v>
      </c>
      <c r="AS167" s="337">
        <v>0</v>
      </c>
      <c r="AT167" s="337">
        <v>0</v>
      </c>
      <c r="AU167" s="337">
        <f t="shared" si="2"/>
        <v>0</v>
      </c>
      <c r="AV167" s="337">
        <v>29016.82</v>
      </c>
      <c r="AW167" s="337">
        <v>87112.93</v>
      </c>
      <c r="AX167" s="338">
        <v>87</v>
      </c>
      <c r="AY167" s="338">
        <v>300</v>
      </c>
      <c r="AZ167" s="337">
        <v>310000</v>
      </c>
      <c r="BA167" s="337">
        <v>75345.3</v>
      </c>
      <c r="BB167" s="339">
        <v>90</v>
      </c>
      <c r="BC167" s="339">
        <v>86.068982405007304</v>
      </c>
      <c r="BD167" s="339">
        <v>10.59</v>
      </c>
      <c r="BE167" s="339"/>
      <c r="BF167" s="335" t="s">
        <v>571</v>
      </c>
      <c r="BG167" s="332"/>
      <c r="BH167" s="335" t="s">
        <v>599</v>
      </c>
      <c r="BI167" s="335" t="s">
        <v>631</v>
      </c>
      <c r="BJ167" s="335" t="s">
        <v>600</v>
      </c>
      <c r="BK167" s="335" t="s">
        <v>572</v>
      </c>
      <c r="BL167" s="333" t="s">
        <v>35</v>
      </c>
      <c r="BM167" s="339">
        <v>569485.53217660997</v>
      </c>
      <c r="BN167" s="333" t="s">
        <v>498</v>
      </c>
      <c r="BO167" s="339"/>
      <c r="BP167" s="340">
        <v>38744</v>
      </c>
      <c r="BQ167" s="340">
        <v>47869</v>
      </c>
      <c r="BR167" s="339">
        <v>32490.14</v>
      </c>
      <c r="BS167" s="339">
        <v>15.68</v>
      </c>
      <c r="BT167" s="339">
        <v>45.8</v>
      </c>
    </row>
    <row r="168" spans="1:72" s="329" customFormat="1" ht="18.2" customHeight="1" x14ac:dyDescent="0.15">
      <c r="A168" s="341">
        <v>166</v>
      </c>
      <c r="B168" s="342" t="s">
        <v>806</v>
      </c>
      <c r="C168" s="342" t="s">
        <v>570</v>
      </c>
      <c r="D168" s="343">
        <v>45231</v>
      </c>
      <c r="E168" s="344" t="s">
        <v>431</v>
      </c>
      <c r="F168" s="345">
        <v>169</v>
      </c>
      <c r="G168" s="345">
        <v>168</v>
      </c>
      <c r="H168" s="346">
        <v>52417.41</v>
      </c>
      <c r="I168" s="346">
        <v>34740.89</v>
      </c>
      <c r="J168" s="346">
        <v>0</v>
      </c>
      <c r="K168" s="346">
        <v>87158.3</v>
      </c>
      <c r="L168" s="346">
        <v>396.46</v>
      </c>
      <c r="M168" s="346">
        <v>0</v>
      </c>
      <c r="N168" s="346">
        <v>0</v>
      </c>
      <c r="O168" s="346">
        <v>0</v>
      </c>
      <c r="P168" s="346">
        <v>0</v>
      </c>
      <c r="Q168" s="346">
        <v>0</v>
      </c>
      <c r="R168" s="346">
        <v>0</v>
      </c>
      <c r="S168" s="346">
        <v>87158.3</v>
      </c>
      <c r="T168" s="346">
        <v>110091.72</v>
      </c>
      <c r="U168" s="346">
        <v>462.55</v>
      </c>
      <c r="V168" s="346">
        <v>0</v>
      </c>
      <c r="W168" s="346">
        <v>0</v>
      </c>
      <c r="X168" s="346">
        <v>0</v>
      </c>
      <c r="Y168" s="346">
        <v>0</v>
      </c>
      <c r="Z168" s="346">
        <v>0</v>
      </c>
      <c r="AA168" s="346">
        <v>110554.27</v>
      </c>
      <c r="AB168" s="346">
        <v>0</v>
      </c>
      <c r="AC168" s="346">
        <v>0</v>
      </c>
      <c r="AD168" s="346">
        <v>0</v>
      </c>
      <c r="AE168" s="346">
        <v>0</v>
      </c>
      <c r="AF168" s="346">
        <v>0</v>
      </c>
      <c r="AG168" s="346">
        <v>0</v>
      </c>
      <c r="AH168" s="346">
        <v>0</v>
      </c>
      <c r="AI168" s="346">
        <v>0</v>
      </c>
      <c r="AJ168" s="346">
        <v>0</v>
      </c>
      <c r="AK168" s="346">
        <v>0</v>
      </c>
      <c r="AL168" s="346">
        <v>0</v>
      </c>
      <c r="AM168" s="346">
        <v>0</v>
      </c>
      <c r="AN168" s="346">
        <v>0</v>
      </c>
      <c r="AO168" s="346">
        <v>0</v>
      </c>
      <c r="AP168" s="346">
        <v>0</v>
      </c>
      <c r="AQ168" s="346">
        <v>0</v>
      </c>
      <c r="AR168" s="346">
        <v>0</v>
      </c>
      <c r="AS168" s="346">
        <v>0</v>
      </c>
      <c r="AT168" s="346">
        <v>0</v>
      </c>
      <c r="AU168" s="346">
        <f t="shared" si="2"/>
        <v>0</v>
      </c>
      <c r="AV168" s="346">
        <v>35137.35</v>
      </c>
      <c r="AW168" s="346">
        <v>110554.27</v>
      </c>
      <c r="AX168" s="347">
        <v>88</v>
      </c>
      <c r="AY168" s="347">
        <v>300</v>
      </c>
      <c r="AZ168" s="346">
        <v>368400</v>
      </c>
      <c r="BA168" s="346">
        <v>90363.59</v>
      </c>
      <c r="BB168" s="348">
        <v>90</v>
      </c>
      <c r="BC168" s="348">
        <v>86.807606913359706</v>
      </c>
      <c r="BD168" s="348">
        <v>10.59</v>
      </c>
      <c r="BE168" s="348"/>
      <c r="BF168" s="344" t="s">
        <v>712</v>
      </c>
      <c r="BG168" s="341"/>
      <c r="BH168" s="344" t="s">
        <v>574</v>
      </c>
      <c r="BI168" s="344" t="s">
        <v>577</v>
      </c>
      <c r="BJ168" s="344" t="s">
        <v>729</v>
      </c>
      <c r="BK168" s="344" t="s">
        <v>572</v>
      </c>
      <c r="BL168" s="342" t="s">
        <v>35</v>
      </c>
      <c r="BM168" s="348">
        <v>688860.24343989999</v>
      </c>
      <c r="BN168" s="342" t="s">
        <v>498</v>
      </c>
      <c r="BO168" s="348"/>
      <c r="BP168" s="349">
        <v>38755</v>
      </c>
      <c r="BQ168" s="349">
        <v>47880</v>
      </c>
      <c r="BR168" s="348">
        <v>33997.67</v>
      </c>
      <c r="BS168" s="348">
        <v>18.8</v>
      </c>
      <c r="BT168" s="348">
        <v>45.67</v>
      </c>
    </row>
    <row r="169" spans="1:72" s="329" customFormat="1" ht="18.2" customHeight="1" x14ac:dyDescent="0.15">
      <c r="A169" s="332">
        <v>167</v>
      </c>
      <c r="B169" s="333" t="s">
        <v>806</v>
      </c>
      <c r="C169" s="333" t="s">
        <v>570</v>
      </c>
      <c r="D169" s="334">
        <v>45231</v>
      </c>
      <c r="E169" s="335" t="s">
        <v>767</v>
      </c>
      <c r="F169" s="336">
        <v>0</v>
      </c>
      <c r="G169" s="336">
        <v>0</v>
      </c>
      <c r="H169" s="337">
        <v>22717.07</v>
      </c>
      <c r="I169" s="337">
        <v>0</v>
      </c>
      <c r="J169" s="337">
        <v>0</v>
      </c>
      <c r="K169" s="337">
        <v>22717.07</v>
      </c>
      <c r="L169" s="337">
        <v>182.46</v>
      </c>
      <c r="M169" s="337">
        <v>0</v>
      </c>
      <c r="N169" s="337">
        <v>0</v>
      </c>
      <c r="O169" s="337">
        <v>0</v>
      </c>
      <c r="P169" s="337">
        <v>182.46</v>
      </c>
      <c r="Q169" s="337">
        <v>89.14</v>
      </c>
      <c r="R169" s="337">
        <v>0</v>
      </c>
      <c r="S169" s="337">
        <v>22445.47</v>
      </c>
      <c r="T169" s="337">
        <v>0</v>
      </c>
      <c r="U169" s="337">
        <v>199.69</v>
      </c>
      <c r="V169" s="337">
        <v>0</v>
      </c>
      <c r="W169" s="337">
        <v>0</v>
      </c>
      <c r="X169" s="337">
        <v>199.69</v>
      </c>
      <c r="Y169" s="337">
        <v>0</v>
      </c>
      <c r="Z169" s="337">
        <v>0</v>
      </c>
      <c r="AA169" s="337">
        <v>0</v>
      </c>
      <c r="AB169" s="337">
        <v>8.36</v>
      </c>
      <c r="AC169" s="337">
        <v>0</v>
      </c>
      <c r="AD169" s="337">
        <v>0</v>
      </c>
      <c r="AE169" s="337">
        <v>0</v>
      </c>
      <c r="AF169" s="337">
        <v>0</v>
      </c>
      <c r="AG169" s="337">
        <v>0</v>
      </c>
      <c r="AH169" s="337">
        <v>19.53</v>
      </c>
      <c r="AI169" s="337">
        <v>59.23</v>
      </c>
      <c r="AJ169" s="337">
        <v>0</v>
      </c>
      <c r="AK169" s="337">
        <v>0</v>
      </c>
      <c r="AL169" s="337">
        <v>0</v>
      </c>
      <c r="AM169" s="337">
        <v>0</v>
      </c>
      <c r="AN169" s="337">
        <v>0</v>
      </c>
      <c r="AO169" s="337">
        <v>0</v>
      </c>
      <c r="AP169" s="337">
        <v>0</v>
      </c>
      <c r="AQ169" s="337">
        <v>0</v>
      </c>
      <c r="AR169" s="337">
        <v>0</v>
      </c>
      <c r="AS169" s="337">
        <v>0.13032099999999999</v>
      </c>
      <c r="AT169" s="337">
        <v>0</v>
      </c>
      <c r="AU169" s="337">
        <f t="shared" si="2"/>
        <v>558.27967899999999</v>
      </c>
      <c r="AV169" s="337">
        <v>0</v>
      </c>
      <c r="AW169" s="337">
        <v>0</v>
      </c>
      <c r="AX169" s="338">
        <v>88</v>
      </c>
      <c r="AY169" s="338">
        <v>300</v>
      </c>
      <c r="AZ169" s="337">
        <v>298000</v>
      </c>
      <c r="BA169" s="337">
        <v>40200</v>
      </c>
      <c r="BB169" s="339">
        <v>49.62</v>
      </c>
      <c r="BC169" s="339">
        <v>27.705080134328401</v>
      </c>
      <c r="BD169" s="339">
        <v>10.59</v>
      </c>
      <c r="BE169" s="339"/>
      <c r="BF169" s="335" t="s">
        <v>571</v>
      </c>
      <c r="BG169" s="332"/>
      <c r="BH169" s="335" t="s">
        <v>599</v>
      </c>
      <c r="BI169" s="335" t="s">
        <v>730</v>
      </c>
      <c r="BJ169" s="335" t="s">
        <v>714</v>
      </c>
      <c r="BK169" s="335" t="s">
        <v>82</v>
      </c>
      <c r="BL169" s="333" t="s">
        <v>35</v>
      </c>
      <c r="BM169" s="339">
        <v>177398.96175491001</v>
      </c>
      <c r="BN169" s="333" t="s">
        <v>498</v>
      </c>
      <c r="BO169" s="339"/>
      <c r="BP169" s="340">
        <v>38758</v>
      </c>
      <c r="BQ169" s="340">
        <v>47883</v>
      </c>
      <c r="BR169" s="339">
        <v>0</v>
      </c>
      <c r="BS169" s="339">
        <v>8.36</v>
      </c>
      <c r="BT169" s="339">
        <v>0</v>
      </c>
    </row>
    <row r="170" spans="1:72" s="329" customFormat="1" ht="18.2" customHeight="1" x14ac:dyDescent="0.15">
      <c r="A170" s="341">
        <v>168</v>
      </c>
      <c r="B170" s="342" t="s">
        <v>806</v>
      </c>
      <c r="C170" s="342" t="s">
        <v>570</v>
      </c>
      <c r="D170" s="343">
        <v>45231</v>
      </c>
      <c r="E170" s="344" t="s">
        <v>432</v>
      </c>
      <c r="F170" s="345">
        <v>168</v>
      </c>
      <c r="G170" s="345">
        <v>167</v>
      </c>
      <c r="H170" s="346">
        <v>36496.080000000002</v>
      </c>
      <c r="I170" s="346">
        <v>24129.33</v>
      </c>
      <c r="J170" s="346">
        <v>0</v>
      </c>
      <c r="K170" s="346">
        <v>60625.41</v>
      </c>
      <c r="L170" s="346">
        <v>276.07</v>
      </c>
      <c r="M170" s="346">
        <v>0</v>
      </c>
      <c r="N170" s="346">
        <v>0</v>
      </c>
      <c r="O170" s="346">
        <v>0</v>
      </c>
      <c r="P170" s="346">
        <v>0</v>
      </c>
      <c r="Q170" s="346">
        <v>0</v>
      </c>
      <c r="R170" s="346">
        <v>0</v>
      </c>
      <c r="S170" s="346">
        <v>60625.41</v>
      </c>
      <c r="T170" s="346">
        <v>76354.179999999993</v>
      </c>
      <c r="U170" s="346">
        <v>322.06</v>
      </c>
      <c r="V170" s="346">
        <v>0</v>
      </c>
      <c r="W170" s="346">
        <v>0</v>
      </c>
      <c r="X170" s="346">
        <v>0</v>
      </c>
      <c r="Y170" s="346">
        <v>0</v>
      </c>
      <c r="Z170" s="346">
        <v>0</v>
      </c>
      <c r="AA170" s="346">
        <v>76676.240000000005</v>
      </c>
      <c r="AB170" s="346">
        <v>0</v>
      </c>
      <c r="AC170" s="346">
        <v>0</v>
      </c>
      <c r="AD170" s="346">
        <v>0</v>
      </c>
      <c r="AE170" s="346">
        <v>0</v>
      </c>
      <c r="AF170" s="346">
        <v>0</v>
      </c>
      <c r="AG170" s="346">
        <v>0</v>
      </c>
      <c r="AH170" s="346">
        <v>0</v>
      </c>
      <c r="AI170" s="346">
        <v>0</v>
      </c>
      <c r="AJ170" s="346">
        <v>0</v>
      </c>
      <c r="AK170" s="346">
        <v>0</v>
      </c>
      <c r="AL170" s="346">
        <v>0</v>
      </c>
      <c r="AM170" s="346">
        <v>0</v>
      </c>
      <c r="AN170" s="346">
        <v>0</v>
      </c>
      <c r="AO170" s="346">
        <v>0</v>
      </c>
      <c r="AP170" s="346">
        <v>0</v>
      </c>
      <c r="AQ170" s="346">
        <v>0</v>
      </c>
      <c r="AR170" s="346">
        <v>0</v>
      </c>
      <c r="AS170" s="346">
        <v>0</v>
      </c>
      <c r="AT170" s="346">
        <v>0</v>
      </c>
      <c r="AU170" s="346">
        <f t="shared" si="2"/>
        <v>0</v>
      </c>
      <c r="AV170" s="346">
        <v>24405.4</v>
      </c>
      <c r="AW170" s="346">
        <v>76676.240000000005</v>
      </c>
      <c r="AX170" s="347">
        <v>88</v>
      </c>
      <c r="AY170" s="347">
        <v>300</v>
      </c>
      <c r="AZ170" s="346">
        <v>262295</v>
      </c>
      <c r="BA170" s="346">
        <v>62920</v>
      </c>
      <c r="BB170" s="348">
        <v>88.06</v>
      </c>
      <c r="BC170" s="348">
        <v>84.848595114431006</v>
      </c>
      <c r="BD170" s="348">
        <v>10.59</v>
      </c>
      <c r="BE170" s="348"/>
      <c r="BF170" s="344" t="s">
        <v>571</v>
      </c>
      <c r="BG170" s="341"/>
      <c r="BH170" s="344" t="s">
        <v>352</v>
      </c>
      <c r="BI170" s="344" t="s">
        <v>617</v>
      </c>
      <c r="BJ170" s="344" t="s">
        <v>733</v>
      </c>
      <c r="BK170" s="344" t="s">
        <v>572</v>
      </c>
      <c r="BL170" s="342" t="s">
        <v>35</v>
      </c>
      <c r="BM170" s="348">
        <v>479156.14108173002</v>
      </c>
      <c r="BN170" s="342" t="s">
        <v>498</v>
      </c>
      <c r="BO170" s="348"/>
      <c r="BP170" s="349">
        <v>38757</v>
      </c>
      <c r="BQ170" s="349">
        <v>47883</v>
      </c>
      <c r="BR170" s="348">
        <v>26412.85</v>
      </c>
      <c r="BS170" s="348">
        <v>13.09</v>
      </c>
      <c r="BT170" s="348">
        <v>45.65</v>
      </c>
    </row>
    <row r="171" spans="1:72" s="329" customFormat="1" ht="18.2" customHeight="1" x14ac:dyDescent="0.15">
      <c r="A171" s="332">
        <v>169</v>
      </c>
      <c r="B171" s="333" t="s">
        <v>806</v>
      </c>
      <c r="C171" s="333" t="s">
        <v>570</v>
      </c>
      <c r="D171" s="334">
        <v>45231</v>
      </c>
      <c r="E171" s="335" t="s">
        <v>768</v>
      </c>
      <c r="F171" s="336">
        <v>0</v>
      </c>
      <c r="G171" s="336">
        <v>0</v>
      </c>
      <c r="H171" s="337">
        <v>53669.69</v>
      </c>
      <c r="I171" s="337">
        <v>0</v>
      </c>
      <c r="J171" s="337">
        <v>0</v>
      </c>
      <c r="K171" s="337">
        <v>53669.69</v>
      </c>
      <c r="L171" s="337">
        <v>439.1</v>
      </c>
      <c r="M171" s="337">
        <v>0</v>
      </c>
      <c r="N171" s="337">
        <v>0</v>
      </c>
      <c r="O171" s="337">
        <v>0</v>
      </c>
      <c r="P171" s="337">
        <v>439.1</v>
      </c>
      <c r="Q171" s="337">
        <v>0</v>
      </c>
      <c r="R171" s="337">
        <v>0</v>
      </c>
      <c r="S171" s="337">
        <v>53230.59</v>
      </c>
      <c r="T171" s="337">
        <v>0</v>
      </c>
      <c r="U171" s="337">
        <v>455.3</v>
      </c>
      <c r="V171" s="337">
        <v>0</v>
      </c>
      <c r="W171" s="337">
        <v>0</v>
      </c>
      <c r="X171" s="337">
        <v>455.3</v>
      </c>
      <c r="Y171" s="337">
        <v>0</v>
      </c>
      <c r="Z171" s="337">
        <v>0</v>
      </c>
      <c r="AA171" s="337">
        <v>0</v>
      </c>
      <c r="AB171" s="337">
        <v>20.81</v>
      </c>
      <c r="AC171" s="337">
        <v>0</v>
      </c>
      <c r="AD171" s="337">
        <v>0</v>
      </c>
      <c r="AE171" s="337">
        <v>0</v>
      </c>
      <c r="AF171" s="337">
        <v>0</v>
      </c>
      <c r="AG171" s="337">
        <v>0</v>
      </c>
      <c r="AH171" s="337">
        <v>45.76</v>
      </c>
      <c r="AI171" s="337">
        <v>125.45</v>
      </c>
      <c r="AJ171" s="337">
        <v>0</v>
      </c>
      <c r="AK171" s="337">
        <v>0</v>
      </c>
      <c r="AL171" s="337">
        <v>0</v>
      </c>
      <c r="AM171" s="337">
        <v>0</v>
      </c>
      <c r="AN171" s="337">
        <v>0</v>
      </c>
      <c r="AO171" s="337">
        <v>0</v>
      </c>
      <c r="AP171" s="337">
        <v>0</v>
      </c>
      <c r="AQ171" s="337">
        <v>1.0999999999999999E-2</v>
      </c>
      <c r="AR171" s="337">
        <v>0</v>
      </c>
      <c r="AS171" s="337">
        <v>0</v>
      </c>
      <c r="AT171" s="337">
        <v>0</v>
      </c>
      <c r="AU171" s="337">
        <f t="shared" si="2"/>
        <v>1086.431</v>
      </c>
      <c r="AV171" s="337">
        <v>0</v>
      </c>
      <c r="AW171" s="337">
        <v>0</v>
      </c>
      <c r="AX171" s="338">
        <v>88</v>
      </c>
      <c r="AY171" s="338">
        <v>300</v>
      </c>
      <c r="AZ171" s="337">
        <v>401000</v>
      </c>
      <c r="BA171" s="337">
        <v>97067.83</v>
      </c>
      <c r="BB171" s="339">
        <v>88.99</v>
      </c>
      <c r="BC171" s="339">
        <v>48.800825197184302</v>
      </c>
      <c r="BD171" s="339">
        <v>10.18</v>
      </c>
      <c r="BE171" s="339"/>
      <c r="BF171" s="335" t="s">
        <v>571</v>
      </c>
      <c r="BG171" s="332"/>
      <c r="BH171" s="335" t="s">
        <v>574</v>
      </c>
      <c r="BI171" s="335" t="s">
        <v>575</v>
      </c>
      <c r="BJ171" s="335" t="s">
        <v>637</v>
      </c>
      <c r="BK171" s="335" t="s">
        <v>82</v>
      </c>
      <c r="BL171" s="333" t="s">
        <v>35</v>
      </c>
      <c r="BM171" s="339">
        <v>420710.78928626998</v>
      </c>
      <c r="BN171" s="333" t="s">
        <v>498</v>
      </c>
      <c r="BO171" s="339"/>
      <c r="BP171" s="340">
        <v>38758</v>
      </c>
      <c r="BQ171" s="340">
        <v>47883</v>
      </c>
      <c r="BR171" s="339">
        <v>0</v>
      </c>
      <c r="BS171" s="339">
        <v>20.81</v>
      </c>
      <c r="BT171" s="339">
        <v>0</v>
      </c>
    </row>
    <row r="172" spans="1:72" s="329" customFormat="1" ht="18.2" customHeight="1" x14ac:dyDescent="0.15">
      <c r="A172" s="341">
        <v>170</v>
      </c>
      <c r="B172" s="342" t="s">
        <v>806</v>
      </c>
      <c r="C172" s="342" t="s">
        <v>570</v>
      </c>
      <c r="D172" s="343">
        <v>45231</v>
      </c>
      <c r="E172" s="344" t="s">
        <v>433</v>
      </c>
      <c r="F172" s="345">
        <v>80</v>
      </c>
      <c r="G172" s="345">
        <v>79</v>
      </c>
      <c r="H172" s="346">
        <v>36492.129999999997</v>
      </c>
      <c r="I172" s="346">
        <v>15790.72</v>
      </c>
      <c r="J172" s="346">
        <v>0</v>
      </c>
      <c r="K172" s="346">
        <v>52282.85</v>
      </c>
      <c r="L172" s="346">
        <v>276.11</v>
      </c>
      <c r="M172" s="346">
        <v>0</v>
      </c>
      <c r="N172" s="346">
        <v>0</v>
      </c>
      <c r="O172" s="346">
        <v>0</v>
      </c>
      <c r="P172" s="346">
        <v>0</v>
      </c>
      <c r="Q172" s="346">
        <v>0</v>
      </c>
      <c r="R172" s="346">
        <v>0</v>
      </c>
      <c r="S172" s="346">
        <v>52282.85</v>
      </c>
      <c r="T172" s="346">
        <v>32057.35</v>
      </c>
      <c r="U172" s="346">
        <v>322.02</v>
      </c>
      <c r="V172" s="346">
        <v>0</v>
      </c>
      <c r="W172" s="346">
        <v>0</v>
      </c>
      <c r="X172" s="346">
        <v>0</v>
      </c>
      <c r="Y172" s="346">
        <v>0</v>
      </c>
      <c r="Z172" s="346">
        <v>0</v>
      </c>
      <c r="AA172" s="346">
        <v>32379.37</v>
      </c>
      <c r="AB172" s="346">
        <v>0</v>
      </c>
      <c r="AC172" s="346">
        <v>0</v>
      </c>
      <c r="AD172" s="346">
        <v>0</v>
      </c>
      <c r="AE172" s="346">
        <v>0</v>
      </c>
      <c r="AF172" s="346">
        <v>0</v>
      </c>
      <c r="AG172" s="346">
        <v>0</v>
      </c>
      <c r="AH172" s="346">
        <v>0</v>
      </c>
      <c r="AI172" s="346">
        <v>0</v>
      </c>
      <c r="AJ172" s="346">
        <v>0</v>
      </c>
      <c r="AK172" s="346">
        <v>0</v>
      </c>
      <c r="AL172" s="346">
        <v>0</v>
      </c>
      <c r="AM172" s="346">
        <v>0</v>
      </c>
      <c r="AN172" s="346">
        <v>0</v>
      </c>
      <c r="AO172" s="346">
        <v>0</v>
      </c>
      <c r="AP172" s="346">
        <v>0</v>
      </c>
      <c r="AQ172" s="346">
        <v>0</v>
      </c>
      <c r="AR172" s="346">
        <v>0</v>
      </c>
      <c r="AS172" s="346">
        <v>0</v>
      </c>
      <c r="AT172" s="346">
        <v>0</v>
      </c>
      <c r="AU172" s="346">
        <f t="shared" si="2"/>
        <v>0</v>
      </c>
      <c r="AV172" s="346">
        <v>16066.83</v>
      </c>
      <c r="AW172" s="346">
        <v>32379.37</v>
      </c>
      <c r="AX172" s="347">
        <v>88</v>
      </c>
      <c r="AY172" s="347">
        <v>300</v>
      </c>
      <c r="AZ172" s="346">
        <v>262295</v>
      </c>
      <c r="BA172" s="346">
        <v>62920</v>
      </c>
      <c r="BB172" s="348">
        <v>88.06</v>
      </c>
      <c r="BC172" s="348">
        <v>73.172723633185001</v>
      </c>
      <c r="BD172" s="348">
        <v>10.59</v>
      </c>
      <c r="BE172" s="348"/>
      <c r="BF172" s="344" t="s">
        <v>712</v>
      </c>
      <c r="BG172" s="341"/>
      <c r="BH172" s="344" t="s">
        <v>352</v>
      </c>
      <c r="BI172" s="344" t="s">
        <v>617</v>
      </c>
      <c r="BJ172" s="344" t="s">
        <v>733</v>
      </c>
      <c r="BK172" s="344" t="s">
        <v>572</v>
      </c>
      <c r="BL172" s="342" t="s">
        <v>35</v>
      </c>
      <c r="BM172" s="348">
        <v>413220.27596604999</v>
      </c>
      <c r="BN172" s="342" t="s">
        <v>498</v>
      </c>
      <c r="BO172" s="348"/>
      <c r="BP172" s="349">
        <v>38757</v>
      </c>
      <c r="BQ172" s="349">
        <v>47883</v>
      </c>
      <c r="BR172" s="348">
        <v>14465.56</v>
      </c>
      <c r="BS172" s="348">
        <v>13.09</v>
      </c>
      <c r="BT172" s="348">
        <v>45.66</v>
      </c>
    </row>
    <row r="173" spans="1:72" s="329" customFormat="1" ht="18.2" customHeight="1" x14ac:dyDescent="0.15">
      <c r="A173" s="332">
        <v>171</v>
      </c>
      <c r="B173" s="333" t="s">
        <v>806</v>
      </c>
      <c r="C173" s="333" t="s">
        <v>570</v>
      </c>
      <c r="D173" s="334">
        <v>45231</v>
      </c>
      <c r="E173" s="335" t="s">
        <v>434</v>
      </c>
      <c r="F173" s="336">
        <v>164</v>
      </c>
      <c r="G173" s="336">
        <v>163</v>
      </c>
      <c r="H173" s="337">
        <v>61360.36</v>
      </c>
      <c r="I173" s="337">
        <v>41695.67</v>
      </c>
      <c r="J173" s="337">
        <v>0</v>
      </c>
      <c r="K173" s="337">
        <v>103056.03</v>
      </c>
      <c r="L173" s="337">
        <v>471.85</v>
      </c>
      <c r="M173" s="337">
        <v>0</v>
      </c>
      <c r="N173" s="337">
        <v>0</v>
      </c>
      <c r="O173" s="337">
        <v>0</v>
      </c>
      <c r="P173" s="337">
        <v>0</v>
      </c>
      <c r="Q173" s="337">
        <v>0</v>
      </c>
      <c r="R173" s="337">
        <v>0</v>
      </c>
      <c r="S173" s="337">
        <v>103056.03</v>
      </c>
      <c r="T173" s="337">
        <v>120623.78</v>
      </c>
      <c r="U173" s="337">
        <v>520.51</v>
      </c>
      <c r="V173" s="337">
        <v>0</v>
      </c>
      <c r="W173" s="337">
        <v>0</v>
      </c>
      <c r="X173" s="337">
        <v>0</v>
      </c>
      <c r="Y173" s="337">
        <v>0</v>
      </c>
      <c r="Z173" s="337">
        <v>0</v>
      </c>
      <c r="AA173" s="337">
        <v>121144.29</v>
      </c>
      <c r="AB173" s="337">
        <v>0</v>
      </c>
      <c r="AC173" s="337">
        <v>0</v>
      </c>
      <c r="AD173" s="337">
        <v>0</v>
      </c>
      <c r="AE173" s="337">
        <v>0</v>
      </c>
      <c r="AF173" s="337">
        <v>0</v>
      </c>
      <c r="AG173" s="337">
        <v>0</v>
      </c>
      <c r="AH173" s="337">
        <v>0</v>
      </c>
      <c r="AI173" s="337">
        <v>0</v>
      </c>
      <c r="AJ173" s="337">
        <v>0</v>
      </c>
      <c r="AK173" s="337">
        <v>0</v>
      </c>
      <c r="AL173" s="337">
        <v>0</v>
      </c>
      <c r="AM173" s="337">
        <v>0</v>
      </c>
      <c r="AN173" s="337">
        <v>0</v>
      </c>
      <c r="AO173" s="337">
        <v>0</v>
      </c>
      <c r="AP173" s="337">
        <v>0</v>
      </c>
      <c r="AQ173" s="337">
        <v>0</v>
      </c>
      <c r="AR173" s="337">
        <v>0</v>
      </c>
      <c r="AS173" s="337">
        <v>0</v>
      </c>
      <c r="AT173" s="337">
        <v>0</v>
      </c>
      <c r="AU173" s="337">
        <f t="shared" si="2"/>
        <v>0</v>
      </c>
      <c r="AV173" s="337">
        <v>42167.519999999997</v>
      </c>
      <c r="AW173" s="337">
        <v>121144.29</v>
      </c>
      <c r="AX173" s="338">
        <v>88</v>
      </c>
      <c r="AY173" s="338">
        <v>300</v>
      </c>
      <c r="AZ173" s="337">
        <v>482000</v>
      </c>
      <c r="BA173" s="337">
        <v>107699.27</v>
      </c>
      <c r="BB173" s="339">
        <v>82.06</v>
      </c>
      <c r="BC173" s="339">
        <v>78.522146174249798</v>
      </c>
      <c r="BD173" s="339">
        <v>10.18</v>
      </c>
      <c r="BE173" s="339"/>
      <c r="BF173" s="335" t="s">
        <v>571</v>
      </c>
      <c r="BG173" s="332"/>
      <c r="BH173" s="335" t="s">
        <v>723</v>
      </c>
      <c r="BI173" s="335" t="s">
        <v>497</v>
      </c>
      <c r="BJ173" s="335" t="s">
        <v>769</v>
      </c>
      <c r="BK173" s="335" t="s">
        <v>572</v>
      </c>
      <c r="BL173" s="333" t="s">
        <v>35</v>
      </c>
      <c r="BM173" s="339">
        <v>814508.79507459002</v>
      </c>
      <c r="BN173" s="333" t="s">
        <v>498</v>
      </c>
      <c r="BO173" s="339"/>
      <c r="BP173" s="340">
        <v>38761</v>
      </c>
      <c r="BQ173" s="340">
        <v>47886</v>
      </c>
      <c r="BR173" s="339">
        <v>37889.9</v>
      </c>
      <c r="BS173" s="339">
        <v>23.09</v>
      </c>
      <c r="BT173" s="339">
        <v>45.67</v>
      </c>
    </row>
    <row r="174" spans="1:72" s="329" customFormat="1" ht="18.2" customHeight="1" x14ac:dyDescent="0.15">
      <c r="A174" s="341">
        <v>172</v>
      </c>
      <c r="B174" s="342" t="s">
        <v>806</v>
      </c>
      <c r="C174" s="342" t="s">
        <v>570</v>
      </c>
      <c r="D174" s="343">
        <v>45231</v>
      </c>
      <c r="E174" s="344" t="s">
        <v>882</v>
      </c>
      <c r="F174" s="345">
        <v>128</v>
      </c>
      <c r="G174" s="345">
        <v>128</v>
      </c>
      <c r="H174" s="346">
        <v>0</v>
      </c>
      <c r="I174" s="346">
        <v>64074.051083999999</v>
      </c>
      <c r="J174" s="346">
        <v>0</v>
      </c>
      <c r="K174" s="346">
        <v>64074.051083999999</v>
      </c>
      <c r="L174" s="346">
        <v>0</v>
      </c>
      <c r="M174" s="346">
        <v>0</v>
      </c>
      <c r="N174" s="346">
        <v>0</v>
      </c>
      <c r="O174" s="346">
        <v>0</v>
      </c>
      <c r="P174" s="346">
        <v>0</v>
      </c>
      <c r="Q174" s="346">
        <v>0</v>
      </c>
      <c r="R174" s="346">
        <v>0</v>
      </c>
      <c r="S174" s="346">
        <v>64074.051083999999</v>
      </c>
      <c r="T174" s="346">
        <v>42559.918916000002</v>
      </c>
      <c r="U174" s="346">
        <v>0</v>
      </c>
      <c r="V174" s="346">
        <v>0</v>
      </c>
      <c r="W174" s="346">
        <v>0</v>
      </c>
      <c r="X174" s="346">
        <v>0</v>
      </c>
      <c r="Y174" s="346">
        <v>0</v>
      </c>
      <c r="Z174" s="346">
        <v>0</v>
      </c>
      <c r="AA174" s="346">
        <v>42559.92</v>
      </c>
      <c r="AB174" s="346">
        <v>0</v>
      </c>
      <c r="AC174" s="346">
        <v>0</v>
      </c>
      <c r="AD174" s="346">
        <v>0</v>
      </c>
      <c r="AE174" s="346">
        <v>0</v>
      </c>
      <c r="AF174" s="346">
        <v>0</v>
      </c>
      <c r="AG174" s="346">
        <v>0</v>
      </c>
      <c r="AH174" s="346">
        <v>0</v>
      </c>
      <c r="AI174" s="346">
        <v>0</v>
      </c>
      <c r="AJ174" s="346">
        <v>0</v>
      </c>
      <c r="AK174" s="346">
        <v>0</v>
      </c>
      <c r="AL174" s="346">
        <v>0</v>
      </c>
      <c r="AM174" s="346">
        <v>0</v>
      </c>
      <c r="AN174" s="346">
        <v>0</v>
      </c>
      <c r="AO174" s="346">
        <v>0</v>
      </c>
      <c r="AP174" s="346">
        <v>0</v>
      </c>
      <c r="AQ174" s="346">
        <v>0</v>
      </c>
      <c r="AR174" s="346">
        <v>0</v>
      </c>
      <c r="AS174" s="346">
        <v>0</v>
      </c>
      <c r="AT174" s="346">
        <v>0</v>
      </c>
      <c r="AU174" s="346">
        <f t="shared" si="2"/>
        <v>0</v>
      </c>
      <c r="AV174" s="346">
        <v>64074.051083999999</v>
      </c>
      <c r="AW174" s="346">
        <v>42559.92</v>
      </c>
      <c r="AX174" s="347">
        <v>0</v>
      </c>
      <c r="AY174" s="347">
        <v>180</v>
      </c>
      <c r="AZ174" s="346">
        <v>301500</v>
      </c>
      <c r="BA174" s="346">
        <v>74404.37</v>
      </c>
      <c r="BB174" s="348">
        <v>89.99</v>
      </c>
      <c r="BC174" s="348">
        <v>77.495768824454302</v>
      </c>
      <c r="BD174" s="348">
        <v>10.59</v>
      </c>
      <c r="BE174" s="348"/>
      <c r="BF174" s="344" t="s">
        <v>712</v>
      </c>
      <c r="BG174" s="341"/>
      <c r="BH174" s="344" t="s">
        <v>352</v>
      </c>
      <c r="BI174" s="344" t="s">
        <v>617</v>
      </c>
      <c r="BJ174" s="344" t="s">
        <v>603</v>
      </c>
      <c r="BK174" s="344" t="s">
        <v>572</v>
      </c>
      <c r="BL174" s="342" t="s">
        <v>35</v>
      </c>
      <c r="BM174" s="348">
        <v>506412.658667101</v>
      </c>
      <c r="BN174" s="342" t="s">
        <v>498</v>
      </c>
      <c r="BO174" s="348"/>
      <c r="BP174" s="349">
        <v>38727</v>
      </c>
      <c r="BQ174" s="349">
        <v>44202</v>
      </c>
      <c r="BR174" s="348">
        <v>22462.76</v>
      </c>
      <c r="BS174" s="348">
        <v>0</v>
      </c>
      <c r="BT174" s="348">
        <v>20.2</v>
      </c>
    </row>
    <row r="175" spans="1:72" s="329" customFormat="1" ht="18.2" customHeight="1" x14ac:dyDescent="0.15">
      <c r="A175" s="332">
        <v>173</v>
      </c>
      <c r="B175" s="333" t="s">
        <v>806</v>
      </c>
      <c r="C175" s="333" t="s">
        <v>570</v>
      </c>
      <c r="D175" s="334">
        <v>45231</v>
      </c>
      <c r="E175" s="335" t="s">
        <v>435</v>
      </c>
      <c r="F175" s="336">
        <v>140</v>
      </c>
      <c r="G175" s="336">
        <v>139</v>
      </c>
      <c r="H175" s="337">
        <v>17704.22</v>
      </c>
      <c r="I175" s="337">
        <v>46642.720000000001</v>
      </c>
      <c r="J175" s="337">
        <v>0</v>
      </c>
      <c r="K175" s="337">
        <v>64346.94</v>
      </c>
      <c r="L175" s="337">
        <v>583.46</v>
      </c>
      <c r="M175" s="337">
        <v>0</v>
      </c>
      <c r="N175" s="337">
        <v>0</v>
      </c>
      <c r="O175" s="337">
        <v>0</v>
      </c>
      <c r="P175" s="337">
        <v>0</v>
      </c>
      <c r="Q175" s="337">
        <v>0</v>
      </c>
      <c r="R175" s="337">
        <v>0</v>
      </c>
      <c r="S175" s="337">
        <v>64346.94</v>
      </c>
      <c r="T175" s="337">
        <v>56196.67</v>
      </c>
      <c r="U175" s="337">
        <v>156.19999999999999</v>
      </c>
      <c r="V175" s="337">
        <v>0</v>
      </c>
      <c r="W175" s="337">
        <v>0</v>
      </c>
      <c r="X175" s="337">
        <v>0</v>
      </c>
      <c r="Y175" s="337">
        <v>0</v>
      </c>
      <c r="Z175" s="337">
        <v>0</v>
      </c>
      <c r="AA175" s="337">
        <v>56352.87</v>
      </c>
      <c r="AB175" s="337">
        <v>0</v>
      </c>
      <c r="AC175" s="337">
        <v>0</v>
      </c>
      <c r="AD175" s="337">
        <v>0</v>
      </c>
      <c r="AE175" s="337">
        <v>0</v>
      </c>
      <c r="AF175" s="337">
        <v>0</v>
      </c>
      <c r="AG175" s="337">
        <v>0</v>
      </c>
      <c r="AH175" s="337">
        <v>0</v>
      </c>
      <c r="AI175" s="337">
        <v>0</v>
      </c>
      <c r="AJ175" s="337">
        <v>0</v>
      </c>
      <c r="AK175" s="337">
        <v>0</v>
      </c>
      <c r="AL175" s="337">
        <v>0</v>
      </c>
      <c r="AM175" s="337">
        <v>0</v>
      </c>
      <c r="AN175" s="337">
        <v>0</v>
      </c>
      <c r="AO175" s="337">
        <v>0</v>
      </c>
      <c r="AP175" s="337">
        <v>0</v>
      </c>
      <c r="AQ175" s="337">
        <v>0</v>
      </c>
      <c r="AR175" s="337">
        <v>0</v>
      </c>
      <c r="AS175" s="337">
        <v>0</v>
      </c>
      <c r="AT175" s="337">
        <v>0</v>
      </c>
      <c r="AU175" s="337">
        <f t="shared" si="2"/>
        <v>0</v>
      </c>
      <c r="AV175" s="337">
        <v>47226.18</v>
      </c>
      <c r="AW175" s="337">
        <v>56352.87</v>
      </c>
      <c r="AX175" s="338">
        <v>27</v>
      </c>
      <c r="AY175" s="338">
        <v>240</v>
      </c>
      <c r="AZ175" s="337">
        <v>320000</v>
      </c>
      <c r="BA175" s="337">
        <v>73639.350000000006</v>
      </c>
      <c r="BB175" s="339">
        <v>90</v>
      </c>
      <c r="BC175" s="339">
        <v>78.6430705865818</v>
      </c>
      <c r="BD175" s="339">
        <v>10.59</v>
      </c>
      <c r="BE175" s="339"/>
      <c r="BF175" s="335" t="s">
        <v>571</v>
      </c>
      <c r="BG175" s="332"/>
      <c r="BH175" s="335" t="s">
        <v>695</v>
      </c>
      <c r="BI175" s="335" t="s">
        <v>757</v>
      </c>
      <c r="BJ175" s="335" t="s">
        <v>770</v>
      </c>
      <c r="BK175" s="335" t="s">
        <v>572</v>
      </c>
      <c r="BL175" s="333" t="s">
        <v>35</v>
      </c>
      <c r="BM175" s="339">
        <v>508569.45067782002</v>
      </c>
      <c r="BN175" s="333" t="s">
        <v>498</v>
      </c>
      <c r="BO175" s="339"/>
      <c r="BP175" s="340">
        <v>38727</v>
      </c>
      <c r="BQ175" s="340">
        <v>46027</v>
      </c>
      <c r="BR175" s="339">
        <v>23221.200000000001</v>
      </c>
      <c r="BS175" s="339">
        <v>15.44</v>
      </c>
      <c r="BT175" s="339">
        <v>45.92</v>
      </c>
    </row>
    <row r="176" spans="1:72" s="329" customFormat="1" ht="18.2" customHeight="1" x14ac:dyDescent="0.15">
      <c r="A176" s="341">
        <v>174</v>
      </c>
      <c r="B176" s="342" t="s">
        <v>806</v>
      </c>
      <c r="C176" s="342" t="s">
        <v>570</v>
      </c>
      <c r="D176" s="343">
        <v>45231</v>
      </c>
      <c r="E176" s="344" t="s">
        <v>883</v>
      </c>
      <c r="F176" s="345">
        <v>116</v>
      </c>
      <c r="G176" s="345">
        <v>115</v>
      </c>
      <c r="H176" s="346">
        <v>23064.367363000001</v>
      </c>
      <c r="I176" s="346">
        <v>55965.002636999998</v>
      </c>
      <c r="J176" s="346">
        <v>0</v>
      </c>
      <c r="K176" s="346">
        <v>79029.37</v>
      </c>
      <c r="L176" s="346">
        <v>763.68728399999998</v>
      </c>
      <c r="M176" s="346">
        <v>0</v>
      </c>
      <c r="N176" s="346">
        <v>0</v>
      </c>
      <c r="O176" s="346">
        <v>0</v>
      </c>
      <c r="P176" s="346">
        <v>0</v>
      </c>
      <c r="Q176" s="346">
        <v>0</v>
      </c>
      <c r="R176" s="346">
        <v>0</v>
      </c>
      <c r="S176" s="346">
        <v>79029.37</v>
      </c>
      <c r="T176" s="346">
        <v>54378.917363</v>
      </c>
      <c r="U176" s="346">
        <v>195.66271599999999</v>
      </c>
      <c r="V176" s="346">
        <v>0</v>
      </c>
      <c r="W176" s="346">
        <v>0</v>
      </c>
      <c r="X176" s="346">
        <v>0</v>
      </c>
      <c r="Y176" s="346">
        <v>0</v>
      </c>
      <c r="Z176" s="346">
        <v>0</v>
      </c>
      <c r="AA176" s="346">
        <v>54574.58</v>
      </c>
      <c r="AB176" s="346">
        <v>0</v>
      </c>
      <c r="AC176" s="346">
        <v>0</v>
      </c>
      <c r="AD176" s="346">
        <v>0</v>
      </c>
      <c r="AE176" s="346">
        <v>0</v>
      </c>
      <c r="AF176" s="346">
        <v>0</v>
      </c>
      <c r="AG176" s="346">
        <v>0</v>
      </c>
      <c r="AH176" s="346">
        <v>0</v>
      </c>
      <c r="AI176" s="346">
        <v>0</v>
      </c>
      <c r="AJ176" s="346">
        <v>0</v>
      </c>
      <c r="AK176" s="346">
        <v>0</v>
      </c>
      <c r="AL176" s="346">
        <v>0</v>
      </c>
      <c r="AM176" s="346">
        <v>0</v>
      </c>
      <c r="AN176" s="346">
        <v>0</v>
      </c>
      <c r="AO176" s="346">
        <v>0</v>
      </c>
      <c r="AP176" s="346">
        <v>0</v>
      </c>
      <c r="AQ176" s="346">
        <v>0</v>
      </c>
      <c r="AR176" s="346">
        <v>0</v>
      </c>
      <c r="AS176" s="346">
        <v>0</v>
      </c>
      <c r="AT176" s="346">
        <v>0</v>
      </c>
      <c r="AU176" s="346">
        <f t="shared" si="2"/>
        <v>0</v>
      </c>
      <c r="AV176" s="346">
        <v>56728.689919999997</v>
      </c>
      <c r="AW176" s="346">
        <v>54574.58</v>
      </c>
      <c r="AX176" s="347">
        <v>27</v>
      </c>
      <c r="AY176" s="347">
        <v>240</v>
      </c>
      <c r="AZ176" s="346">
        <v>398000</v>
      </c>
      <c r="BA176" s="346">
        <v>98195.9</v>
      </c>
      <c r="BB176" s="348">
        <v>90</v>
      </c>
      <c r="BC176" s="348">
        <v>72.433200367836093</v>
      </c>
      <c r="BD176" s="348">
        <v>10.18</v>
      </c>
      <c r="BE176" s="348"/>
      <c r="BF176" s="344" t="s">
        <v>712</v>
      </c>
      <c r="BG176" s="341"/>
      <c r="BH176" s="344" t="s">
        <v>578</v>
      </c>
      <c r="BI176" s="344" t="s">
        <v>884</v>
      </c>
      <c r="BJ176" s="344" t="s">
        <v>885</v>
      </c>
      <c r="BK176" s="344" t="s">
        <v>572</v>
      </c>
      <c r="BL176" s="342" t="s">
        <v>35</v>
      </c>
      <c r="BM176" s="348">
        <v>624612.81435161002</v>
      </c>
      <c r="BN176" s="342" t="s">
        <v>498</v>
      </c>
      <c r="BO176" s="348"/>
      <c r="BP176" s="349">
        <v>38728</v>
      </c>
      <c r="BQ176" s="349">
        <v>46028</v>
      </c>
      <c r="BR176" s="348">
        <v>25857.89</v>
      </c>
      <c r="BS176" s="348">
        <v>21.2</v>
      </c>
      <c r="BT176" s="348">
        <v>56.4</v>
      </c>
    </row>
    <row r="177" spans="1:72" s="329" customFormat="1" ht="18.2" customHeight="1" x14ac:dyDescent="0.15">
      <c r="A177" s="332">
        <v>175</v>
      </c>
      <c r="B177" s="333" t="s">
        <v>806</v>
      </c>
      <c r="C177" s="333" t="s">
        <v>570</v>
      </c>
      <c r="D177" s="334">
        <v>45231</v>
      </c>
      <c r="E177" s="335" t="s">
        <v>436</v>
      </c>
      <c r="F177" s="336">
        <v>7</v>
      </c>
      <c r="G177" s="336">
        <v>6</v>
      </c>
      <c r="H177" s="337">
        <v>63215.34</v>
      </c>
      <c r="I177" s="337">
        <v>3243</v>
      </c>
      <c r="J177" s="337">
        <v>0</v>
      </c>
      <c r="K177" s="337">
        <v>66458.34</v>
      </c>
      <c r="L177" s="337">
        <v>495.51</v>
      </c>
      <c r="M177" s="337">
        <v>0</v>
      </c>
      <c r="N177" s="337">
        <v>0</v>
      </c>
      <c r="O177" s="337">
        <v>0</v>
      </c>
      <c r="P177" s="337">
        <v>0</v>
      </c>
      <c r="Q177" s="337">
        <v>0</v>
      </c>
      <c r="R177" s="337">
        <v>0</v>
      </c>
      <c r="S177" s="337">
        <v>66458.34</v>
      </c>
      <c r="T177" s="337">
        <v>3307.8</v>
      </c>
      <c r="U177" s="337">
        <v>536.24</v>
      </c>
      <c r="V177" s="337">
        <v>0</v>
      </c>
      <c r="W177" s="337">
        <v>0</v>
      </c>
      <c r="X177" s="337">
        <v>0</v>
      </c>
      <c r="Y177" s="337">
        <v>0</v>
      </c>
      <c r="Z177" s="337">
        <v>0</v>
      </c>
      <c r="AA177" s="337">
        <v>3844.04</v>
      </c>
      <c r="AB177" s="337">
        <v>0</v>
      </c>
      <c r="AC177" s="337">
        <v>0</v>
      </c>
      <c r="AD177" s="337">
        <v>0</v>
      </c>
      <c r="AE177" s="337">
        <v>0</v>
      </c>
      <c r="AF177" s="337">
        <v>0</v>
      </c>
      <c r="AG177" s="337">
        <v>0</v>
      </c>
      <c r="AH177" s="337">
        <v>0</v>
      </c>
      <c r="AI177" s="337">
        <v>0</v>
      </c>
      <c r="AJ177" s="337">
        <v>0</v>
      </c>
      <c r="AK177" s="337">
        <v>0</v>
      </c>
      <c r="AL177" s="337">
        <v>0</v>
      </c>
      <c r="AM177" s="337">
        <v>0</v>
      </c>
      <c r="AN177" s="337">
        <v>0</v>
      </c>
      <c r="AO177" s="337">
        <v>0</v>
      </c>
      <c r="AP177" s="337">
        <v>0</v>
      </c>
      <c r="AQ177" s="337">
        <v>0</v>
      </c>
      <c r="AR177" s="337">
        <v>0</v>
      </c>
      <c r="AS177" s="337">
        <v>0</v>
      </c>
      <c r="AT177" s="337">
        <v>0</v>
      </c>
      <c r="AU177" s="337">
        <f t="shared" si="2"/>
        <v>0</v>
      </c>
      <c r="AV177" s="337">
        <v>3738.51</v>
      </c>
      <c r="AW177" s="337">
        <v>3844.04</v>
      </c>
      <c r="AX177" s="338">
        <v>87</v>
      </c>
      <c r="AY177" s="338">
        <v>300</v>
      </c>
      <c r="AZ177" s="337">
        <v>468000</v>
      </c>
      <c r="BA177" s="337">
        <v>111973.8</v>
      </c>
      <c r="BB177" s="339">
        <v>87.29</v>
      </c>
      <c r="BC177" s="339">
        <v>51.808088129544601</v>
      </c>
      <c r="BD177" s="339">
        <v>10.18</v>
      </c>
      <c r="BE177" s="339"/>
      <c r="BF177" s="335" t="s">
        <v>712</v>
      </c>
      <c r="BG177" s="332"/>
      <c r="BH177" s="335" t="s">
        <v>574</v>
      </c>
      <c r="BI177" s="335" t="s">
        <v>575</v>
      </c>
      <c r="BJ177" s="335" t="s">
        <v>637</v>
      </c>
      <c r="BK177" s="335" t="s">
        <v>572</v>
      </c>
      <c r="BL177" s="333" t="s">
        <v>35</v>
      </c>
      <c r="BM177" s="339">
        <v>525257.01248201996</v>
      </c>
      <c r="BN177" s="333" t="s">
        <v>498</v>
      </c>
      <c r="BO177" s="339"/>
      <c r="BP177" s="340">
        <v>38729</v>
      </c>
      <c r="BQ177" s="340">
        <v>47854</v>
      </c>
      <c r="BR177" s="339">
        <v>1829.47</v>
      </c>
      <c r="BS177" s="339">
        <v>24</v>
      </c>
      <c r="BT177" s="339">
        <v>45.97</v>
      </c>
    </row>
    <row r="178" spans="1:72" s="329" customFormat="1" ht="18.2" customHeight="1" x14ac:dyDescent="0.15">
      <c r="A178" s="341">
        <v>176</v>
      </c>
      <c r="B178" s="342" t="s">
        <v>806</v>
      </c>
      <c r="C178" s="342" t="s">
        <v>570</v>
      </c>
      <c r="D178" s="343">
        <v>45231</v>
      </c>
      <c r="E178" s="344" t="s">
        <v>347</v>
      </c>
      <c r="F178" s="345">
        <v>157</v>
      </c>
      <c r="G178" s="345">
        <v>156</v>
      </c>
      <c r="H178" s="346">
        <v>36706.019999999997</v>
      </c>
      <c r="I178" s="346">
        <v>24835</v>
      </c>
      <c r="J178" s="346">
        <v>0</v>
      </c>
      <c r="K178" s="346">
        <v>61541.02</v>
      </c>
      <c r="L178" s="346">
        <v>286.88</v>
      </c>
      <c r="M178" s="346">
        <v>0</v>
      </c>
      <c r="N178" s="346">
        <v>0</v>
      </c>
      <c r="O178" s="346">
        <v>0</v>
      </c>
      <c r="P178" s="346">
        <v>0</v>
      </c>
      <c r="Q178" s="346">
        <v>0</v>
      </c>
      <c r="R178" s="346">
        <v>0</v>
      </c>
      <c r="S178" s="346">
        <v>61541.02</v>
      </c>
      <c r="T178" s="346">
        <v>68811</v>
      </c>
      <c r="U178" s="346">
        <v>311.37</v>
      </c>
      <c r="V178" s="346">
        <v>0</v>
      </c>
      <c r="W178" s="346">
        <v>0</v>
      </c>
      <c r="X178" s="346">
        <v>0</v>
      </c>
      <c r="Y178" s="346">
        <v>0</v>
      </c>
      <c r="Z178" s="346">
        <v>0</v>
      </c>
      <c r="AA178" s="346">
        <v>69122.37</v>
      </c>
      <c r="AB178" s="346">
        <v>0</v>
      </c>
      <c r="AC178" s="346">
        <v>0</v>
      </c>
      <c r="AD178" s="346">
        <v>0</v>
      </c>
      <c r="AE178" s="346">
        <v>0</v>
      </c>
      <c r="AF178" s="346">
        <v>0</v>
      </c>
      <c r="AG178" s="346">
        <v>0</v>
      </c>
      <c r="AH178" s="346">
        <v>0</v>
      </c>
      <c r="AI178" s="346">
        <v>0</v>
      </c>
      <c r="AJ178" s="346">
        <v>0</v>
      </c>
      <c r="AK178" s="346">
        <v>0</v>
      </c>
      <c r="AL178" s="346">
        <v>0</v>
      </c>
      <c r="AM178" s="346">
        <v>0</v>
      </c>
      <c r="AN178" s="346">
        <v>0</v>
      </c>
      <c r="AO178" s="346">
        <v>0</v>
      </c>
      <c r="AP178" s="346">
        <v>0</v>
      </c>
      <c r="AQ178" s="346">
        <v>0</v>
      </c>
      <c r="AR178" s="346">
        <v>0</v>
      </c>
      <c r="AS178" s="346">
        <v>0</v>
      </c>
      <c r="AT178" s="346">
        <v>0</v>
      </c>
      <c r="AU178" s="346">
        <f t="shared" si="2"/>
        <v>0</v>
      </c>
      <c r="AV178" s="346">
        <v>25121.88</v>
      </c>
      <c r="AW178" s="346">
        <v>69122.37</v>
      </c>
      <c r="AX178" s="347">
        <v>87</v>
      </c>
      <c r="AY178" s="347">
        <v>300</v>
      </c>
      <c r="AZ178" s="346">
        <v>263218</v>
      </c>
      <c r="BA178" s="346">
        <v>64926.96</v>
      </c>
      <c r="BB178" s="348">
        <v>90</v>
      </c>
      <c r="BC178" s="348">
        <v>85.306501336270799</v>
      </c>
      <c r="BD178" s="348">
        <v>10.18</v>
      </c>
      <c r="BE178" s="348"/>
      <c r="BF178" s="344" t="s">
        <v>571</v>
      </c>
      <c r="BG178" s="341"/>
      <c r="BH178" s="344" t="s">
        <v>574</v>
      </c>
      <c r="BI178" s="344" t="s">
        <v>577</v>
      </c>
      <c r="BJ178" s="344" t="s">
        <v>721</v>
      </c>
      <c r="BK178" s="344" t="s">
        <v>572</v>
      </c>
      <c r="BL178" s="342" t="s">
        <v>35</v>
      </c>
      <c r="BM178" s="348">
        <v>486392.71324406</v>
      </c>
      <c r="BN178" s="342" t="s">
        <v>498</v>
      </c>
      <c r="BO178" s="348"/>
      <c r="BP178" s="349">
        <v>38729</v>
      </c>
      <c r="BQ178" s="349">
        <v>47854</v>
      </c>
      <c r="BR178" s="348">
        <v>24441.09</v>
      </c>
      <c r="BS178" s="348">
        <v>13.92</v>
      </c>
      <c r="BT178" s="348">
        <v>45.96</v>
      </c>
    </row>
    <row r="179" spans="1:72" s="329" customFormat="1" ht="18.2" customHeight="1" x14ac:dyDescent="0.15">
      <c r="A179" s="332">
        <v>177</v>
      </c>
      <c r="B179" s="333" t="s">
        <v>806</v>
      </c>
      <c r="C179" s="333" t="s">
        <v>570</v>
      </c>
      <c r="D179" s="334">
        <v>45231</v>
      </c>
      <c r="E179" s="335" t="s">
        <v>771</v>
      </c>
      <c r="F179" s="336">
        <v>0</v>
      </c>
      <c r="G179" s="336">
        <v>1</v>
      </c>
      <c r="H179" s="337">
        <v>22417.05</v>
      </c>
      <c r="I179" s="337">
        <v>1271.97</v>
      </c>
      <c r="J179" s="337">
        <v>0</v>
      </c>
      <c r="K179" s="337">
        <v>23689.02</v>
      </c>
      <c r="L179" s="337">
        <v>820.3</v>
      </c>
      <c r="M179" s="337">
        <v>0</v>
      </c>
      <c r="N179" s="337">
        <v>0</v>
      </c>
      <c r="O179" s="337">
        <v>1271.97</v>
      </c>
      <c r="P179" s="337">
        <v>820.3</v>
      </c>
      <c r="Q179" s="337">
        <v>0</v>
      </c>
      <c r="R179" s="337">
        <v>0</v>
      </c>
      <c r="S179" s="337">
        <v>21596.75</v>
      </c>
      <c r="T179" s="337">
        <v>204.95</v>
      </c>
      <c r="U179" s="337">
        <v>197.77</v>
      </c>
      <c r="V179" s="337">
        <v>0</v>
      </c>
      <c r="W179" s="337">
        <v>204.95</v>
      </c>
      <c r="X179" s="337">
        <v>197.77</v>
      </c>
      <c r="Y179" s="337">
        <v>0</v>
      </c>
      <c r="Z179" s="337">
        <v>0</v>
      </c>
      <c r="AA179" s="337">
        <v>0</v>
      </c>
      <c r="AB179" s="337">
        <v>21.25</v>
      </c>
      <c r="AC179" s="337">
        <v>0</v>
      </c>
      <c r="AD179" s="337">
        <v>0</v>
      </c>
      <c r="AE179" s="337">
        <v>0</v>
      </c>
      <c r="AF179" s="337">
        <v>45.58</v>
      </c>
      <c r="AG179" s="337">
        <v>0</v>
      </c>
      <c r="AH179" s="337">
        <v>45.21</v>
      </c>
      <c r="AI179" s="337">
        <v>130.99</v>
      </c>
      <c r="AJ179" s="337">
        <v>21.25</v>
      </c>
      <c r="AK179" s="337">
        <v>0</v>
      </c>
      <c r="AL179" s="337">
        <v>0</v>
      </c>
      <c r="AM179" s="337">
        <v>0</v>
      </c>
      <c r="AN179" s="337">
        <v>0</v>
      </c>
      <c r="AO179" s="337">
        <v>45.21</v>
      </c>
      <c r="AP179" s="337">
        <v>130.99</v>
      </c>
      <c r="AQ179" s="337">
        <v>21642.695</v>
      </c>
      <c r="AR179" s="337">
        <v>0</v>
      </c>
      <c r="AS179" s="337">
        <v>0</v>
      </c>
      <c r="AT179" s="337">
        <v>0</v>
      </c>
      <c r="AU179" s="337">
        <f t="shared" si="2"/>
        <v>24578.165000000001</v>
      </c>
      <c r="AV179" s="337">
        <v>0</v>
      </c>
      <c r="AW179" s="337">
        <v>0</v>
      </c>
      <c r="AX179" s="338">
        <v>28</v>
      </c>
      <c r="AY179" s="338">
        <v>240</v>
      </c>
      <c r="AZ179" s="337">
        <v>420000</v>
      </c>
      <c r="BA179" s="337">
        <v>101357.56</v>
      </c>
      <c r="BB179" s="339">
        <v>89.99</v>
      </c>
      <c r="BC179" s="339">
        <v>19.174608509715501</v>
      </c>
      <c r="BD179" s="339">
        <v>10.59</v>
      </c>
      <c r="BE179" s="339"/>
      <c r="BF179" s="335" t="s">
        <v>571</v>
      </c>
      <c r="BG179" s="332"/>
      <c r="BH179" s="335" t="s">
        <v>574</v>
      </c>
      <c r="BI179" s="335" t="s">
        <v>575</v>
      </c>
      <c r="BJ179" s="335" t="s">
        <v>637</v>
      </c>
      <c r="BK179" s="335" t="s">
        <v>82</v>
      </c>
      <c r="BL179" s="333" t="s">
        <v>35</v>
      </c>
      <c r="BM179" s="339">
        <v>170691.05825274999</v>
      </c>
      <c r="BN179" s="333" t="s">
        <v>498</v>
      </c>
      <c r="BO179" s="339"/>
      <c r="BP179" s="340">
        <v>38765</v>
      </c>
      <c r="BQ179" s="340">
        <v>46065</v>
      </c>
      <c r="BR179" s="339">
        <v>0</v>
      </c>
      <c r="BS179" s="339">
        <v>0</v>
      </c>
      <c r="BT179" s="339">
        <v>0</v>
      </c>
    </row>
    <row r="180" spans="1:72" s="329" customFormat="1" ht="18.2" customHeight="1" x14ac:dyDescent="0.15">
      <c r="A180" s="341">
        <v>178</v>
      </c>
      <c r="B180" s="342" t="s">
        <v>806</v>
      </c>
      <c r="C180" s="342" t="s">
        <v>570</v>
      </c>
      <c r="D180" s="343">
        <v>45231</v>
      </c>
      <c r="E180" s="344" t="s">
        <v>437</v>
      </c>
      <c r="F180" s="345">
        <v>173</v>
      </c>
      <c r="G180" s="345">
        <v>172</v>
      </c>
      <c r="H180" s="346">
        <v>42961.99</v>
      </c>
      <c r="I180" s="346">
        <v>28765.21</v>
      </c>
      <c r="J180" s="346">
        <v>0</v>
      </c>
      <c r="K180" s="346">
        <v>71727.199999999997</v>
      </c>
      <c r="L180" s="346">
        <v>324.97000000000003</v>
      </c>
      <c r="M180" s="346">
        <v>0</v>
      </c>
      <c r="N180" s="346">
        <v>0</v>
      </c>
      <c r="O180" s="346">
        <v>0</v>
      </c>
      <c r="P180" s="346">
        <v>0</v>
      </c>
      <c r="Q180" s="346">
        <v>0</v>
      </c>
      <c r="R180" s="346">
        <v>0</v>
      </c>
      <c r="S180" s="346">
        <v>71727.199999999997</v>
      </c>
      <c r="T180" s="346">
        <v>92620.2</v>
      </c>
      <c r="U180" s="346">
        <v>379.12</v>
      </c>
      <c r="V180" s="346">
        <v>0</v>
      </c>
      <c r="W180" s="346">
        <v>0</v>
      </c>
      <c r="X180" s="346">
        <v>0</v>
      </c>
      <c r="Y180" s="346">
        <v>0</v>
      </c>
      <c r="Z180" s="346">
        <v>0</v>
      </c>
      <c r="AA180" s="346">
        <v>92999.32</v>
      </c>
      <c r="AB180" s="346">
        <v>0</v>
      </c>
      <c r="AC180" s="346">
        <v>0</v>
      </c>
      <c r="AD180" s="346">
        <v>0</v>
      </c>
      <c r="AE180" s="346">
        <v>0</v>
      </c>
      <c r="AF180" s="346">
        <v>0</v>
      </c>
      <c r="AG180" s="346">
        <v>0</v>
      </c>
      <c r="AH180" s="346">
        <v>0</v>
      </c>
      <c r="AI180" s="346">
        <v>0</v>
      </c>
      <c r="AJ180" s="346">
        <v>0</v>
      </c>
      <c r="AK180" s="346">
        <v>0</v>
      </c>
      <c r="AL180" s="346">
        <v>0</v>
      </c>
      <c r="AM180" s="346">
        <v>0</v>
      </c>
      <c r="AN180" s="346">
        <v>0</v>
      </c>
      <c r="AO180" s="346">
        <v>0</v>
      </c>
      <c r="AP180" s="346">
        <v>0</v>
      </c>
      <c r="AQ180" s="346">
        <v>0</v>
      </c>
      <c r="AR180" s="346">
        <v>0</v>
      </c>
      <c r="AS180" s="346">
        <v>0</v>
      </c>
      <c r="AT180" s="346">
        <v>0</v>
      </c>
      <c r="AU180" s="346">
        <f t="shared" si="2"/>
        <v>0</v>
      </c>
      <c r="AV180" s="346">
        <v>29090.18</v>
      </c>
      <c r="AW180" s="346">
        <v>92999.32</v>
      </c>
      <c r="AX180" s="347">
        <v>88</v>
      </c>
      <c r="AY180" s="347">
        <v>300</v>
      </c>
      <c r="AZ180" s="346">
        <v>302400</v>
      </c>
      <c r="BA180" s="346">
        <v>74066.490000000005</v>
      </c>
      <c r="BB180" s="348">
        <v>89.99</v>
      </c>
      <c r="BC180" s="348">
        <v>87.147787454218502</v>
      </c>
      <c r="BD180" s="348">
        <v>10.59</v>
      </c>
      <c r="BE180" s="348"/>
      <c r="BF180" s="344" t="s">
        <v>712</v>
      </c>
      <c r="BG180" s="341"/>
      <c r="BH180" s="344" t="s">
        <v>352</v>
      </c>
      <c r="BI180" s="344" t="s">
        <v>617</v>
      </c>
      <c r="BJ180" s="344" t="s">
        <v>733</v>
      </c>
      <c r="BK180" s="344" t="s">
        <v>572</v>
      </c>
      <c r="BL180" s="342" t="s">
        <v>35</v>
      </c>
      <c r="BM180" s="348">
        <v>566899.72674159997</v>
      </c>
      <c r="BN180" s="342" t="s">
        <v>498</v>
      </c>
      <c r="BO180" s="348"/>
      <c r="BP180" s="349">
        <v>38765</v>
      </c>
      <c r="BQ180" s="349">
        <v>47890</v>
      </c>
      <c r="BR180" s="348">
        <v>30318.19</v>
      </c>
      <c r="BS180" s="348">
        <v>15.41</v>
      </c>
      <c r="BT180" s="348">
        <v>45.61</v>
      </c>
    </row>
    <row r="181" spans="1:72" s="329" customFormat="1" ht="18.2" customHeight="1" x14ac:dyDescent="0.15">
      <c r="A181" s="332">
        <v>179</v>
      </c>
      <c r="B181" s="333" t="s">
        <v>806</v>
      </c>
      <c r="C181" s="333" t="s">
        <v>570</v>
      </c>
      <c r="D181" s="334">
        <v>45231</v>
      </c>
      <c r="E181" s="335" t="s">
        <v>438</v>
      </c>
      <c r="F181" s="336">
        <v>177</v>
      </c>
      <c r="G181" s="336">
        <v>176</v>
      </c>
      <c r="H181" s="337">
        <v>36496.14</v>
      </c>
      <c r="I181" s="337">
        <v>24672.83</v>
      </c>
      <c r="J181" s="337">
        <v>0</v>
      </c>
      <c r="K181" s="337">
        <v>61168.97</v>
      </c>
      <c r="L181" s="337">
        <v>276.07</v>
      </c>
      <c r="M181" s="337">
        <v>0</v>
      </c>
      <c r="N181" s="337">
        <v>0</v>
      </c>
      <c r="O181" s="337">
        <v>0</v>
      </c>
      <c r="P181" s="337">
        <v>0</v>
      </c>
      <c r="Q181" s="337">
        <v>0</v>
      </c>
      <c r="R181" s="337">
        <v>0</v>
      </c>
      <c r="S181" s="337">
        <v>61168.97</v>
      </c>
      <c r="T181" s="337">
        <v>81193.87</v>
      </c>
      <c r="U181" s="337">
        <v>322.06</v>
      </c>
      <c r="V181" s="337">
        <v>0</v>
      </c>
      <c r="W181" s="337">
        <v>0</v>
      </c>
      <c r="X181" s="337">
        <v>0</v>
      </c>
      <c r="Y181" s="337">
        <v>0</v>
      </c>
      <c r="Z181" s="337">
        <v>0</v>
      </c>
      <c r="AA181" s="337">
        <v>81515.929999999993</v>
      </c>
      <c r="AB181" s="337">
        <v>0</v>
      </c>
      <c r="AC181" s="337">
        <v>0</v>
      </c>
      <c r="AD181" s="337">
        <v>0</v>
      </c>
      <c r="AE181" s="337">
        <v>0</v>
      </c>
      <c r="AF181" s="337">
        <v>0</v>
      </c>
      <c r="AG181" s="337">
        <v>0</v>
      </c>
      <c r="AH181" s="337">
        <v>0</v>
      </c>
      <c r="AI181" s="337">
        <v>0</v>
      </c>
      <c r="AJ181" s="337">
        <v>0</v>
      </c>
      <c r="AK181" s="337">
        <v>0</v>
      </c>
      <c r="AL181" s="337">
        <v>0</v>
      </c>
      <c r="AM181" s="337">
        <v>0</v>
      </c>
      <c r="AN181" s="337">
        <v>0</v>
      </c>
      <c r="AO181" s="337">
        <v>0</v>
      </c>
      <c r="AP181" s="337">
        <v>0</v>
      </c>
      <c r="AQ181" s="337">
        <v>0</v>
      </c>
      <c r="AR181" s="337">
        <v>0</v>
      </c>
      <c r="AS181" s="337">
        <v>0</v>
      </c>
      <c r="AT181" s="337">
        <v>0</v>
      </c>
      <c r="AU181" s="337">
        <f t="shared" si="2"/>
        <v>0</v>
      </c>
      <c r="AV181" s="337">
        <v>24948.9</v>
      </c>
      <c r="AW181" s="337">
        <v>81515.929999999993</v>
      </c>
      <c r="AX181" s="338">
        <v>88</v>
      </c>
      <c r="AY181" s="338">
        <v>300</v>
      </c>
      <c r="AZ181" s="337">
        <v>262295</v>
      </c>
      <c r="BA181" s="337">
        <v>62920</v>
      </c>
      <c r="BB181" s="339">
        <v>88.14</v>
      </c>
      <c r="BC181" s="339">
        <v>85.687110867768595</v>
      </c>
      <c r="BD181" s="339">
        <v>10.59</v>
      </c>
      <c r="BE181" s="339"/>
      <c r="BF181" s="335" t="s">
        <v>571</v>
      </c>
      <c r="BG181" s="332"/>
      <c r="BH181" s="335" t="s">
        <v>352</v>
      </c>
      <c r="BI181" s="335" t="s">
        <v>617</v>
      </c>
      <c r="BJ181" s="335" t="s">
        <v>733</v>
      </c>
      <c r="BK181" s="335" t="s">
        <v>572</v>
      </c>
      <c r="BL181" s="333" t="s">
        <v>35</v>
      </c>
      <c r="BM181" s="339">
        <v>483452.19635041</v>
      </c>
      <c r="BN181" s="333" t="s">
        <v>498</v>
      </c>
      <c r="BO181" s="339"/>
      <c r="BP181" s="340">
        <v>38765</v>
      </c>
      <c r="BQ181" s="340">
        <v>47890</v>
      </c>
      <c r="BR181" s="339">
        <v>33333.040000000001</v>
      </c>
      <c r="BS181" s="339">
        <v>13.09</v>
      </c>
      <c r="BT181" s="339">
        <v>45.62</v>
      </c>
    </row>
    <row r="182" spans="1:72" s="329" customFormat="1" ht="18.2" customHeight="1" x14ac:dyDescent="0.15">
      <c r="A182" s="341">
        <v>180</v>
      </c>
      <c r="B182" s="342" t="s">
        <v>806</v>
      </c>
      <c r="C182" s="342" t="s">
        <v>570</v>
      </c>
      <c r="D182" s="343">
        <v>45231</v>
      </c>
      <c r="E182" s="344" t="s">
        <v>439</v>
      </c>
      <c r="F182" s="345">
        <v>158</v>
      </c>
      <c r="G182" s="345">
        <v>157</v>
      </c>
      <c r="H182" s="346">
        <v>45061.53</v>
      </c>
      <c r="I182" s="346">
        <v>28978.41</v>
      </c>
      <c r="J182" s="346">
        <v>0</v>
      </c>
      <c r="K182" s="346">
        <v>74039.94</v>
      </c>
      <c r="L182" s="346">
        <v>340.83</v>
      </c>
      <c r="M182" s="346">
        <v>0</v>
      </c>
      <c r="N182" s="346">
        <v>0</v>
      </c>
      <c r="O182" s="346">
        <v>0</v>
      </c>
      <c r="P182" s="346">
        <v>0</v>
      </c>
      <c r="Q182" s="346">
        <v>0</v>
      </c>
      <c r="R182" s="346">
        <v>0</v>
      </c>
      <c r="S182" s="346">
        <v>74039.94</v>
      </c>
      <c r="T182" s="346">
        <v>87067.17</v>
      </c>
      <c r="U182" s="346">
        <v>397.64</v>
      </c>
      <c r="V182" s="346">
        <v>0</v>
      </c>
      <c r="W182" s="346">
        <v>0</v>
      </c>
      <c r="X182" s="346">
        <v>0</v>
      </c>
      <c r="Y182" s="346">
        <v>0</v>
      </c>
      <c r="Z182" s="346">
        <v>0</v>
      </c>
      <c r="AA182" s="346">
        <v>87464.81</v>
      </c>
      <c r="AB182" s="346">
        <v>0</v>
      </c>
      <c r="AC182" s="346">
        <v>0</v>
      </c>
      <c r="AD182" s="346">
        <v>0</v>
      </c>
      <c r="AE182" s="346">
        <v>0</v>
      </c>
      <c r="AF182" s="346">
        <v>0</v>
      </c>
      <c r="AG182" s="346">
        <v>0</v>
      </c>
      <c r="AH182" s="346">
        <v>0</v>
      </c>
      <c r="AI182" s="346">
        <v>0</v>
      </c>
      <c r="AJ182" s="346">
        <v>0</v>
      </c>
      <c r="AK182" s="346">
        <v>0</v>
      </c>
      <c r="AL182" s="346">
        <v>0</v>
      </c>
      <c r="AM182" s="346">
        <v>0</v>
      </c>
      <c r="AN182" s="346">
        <v>0</v>
      </c>
      <c r="AO182" s="346">
        <v>0</v>
      </c>
      <c r="AP182" s="346">
        <v>0</v>
      </c>
      <c r="AQ182" s="346">
        <v>107.88200000000001</v>
      </c>
      <c r="AR182" s="346">
        <v>0</v>
      </c>
      <c r="AS182" s="346">
        <v>0</v>
      </c>
      <c r="AT182" s="346">
        <v>0</v>
      </c>
      <c r="AU182" s="346">
        <f t="shared" si="2"/>
        <v>107.88200000000001</v>
      </c>
      <c r="AV182" s="346">
        <v>29319.24</v>
      </c>
      <c r="AW182" s="346">
        <v>87464.81</v>
      </c>
      <c r="AX182" s="347">
        <v>88</v>
      </c>
      <c r="AY182" s="347">
        <v>300</v>
      </c>
      <c r="AZ182" s="346">
        <v>330000</v>
      </c>
      <c r="BA182" s="346">
        <v>77683.28</v>
      </c>
      <c r="BB182" s="348">
        <v>86.49</v>
      </c>
      <c r="BC182" s="348">
        <v>82.433625493156299</v>
      </c>
      <c r="BD182" s="348">
        <v>10.59</v>
      </c>
      <c r="BE182" s="348"/>
      <c r="BF182" s="344" t="s">
        <v>712</v>
      </c>
      <c r="BG182" s="341"/>
      <c r="BH182" s="344" t="s">
        <v>352</v>
      </c>
      <c r="BI182" s="344" t="s">
        <v>606</v>
      </c>
      <c r="BJ182" s="344" t="s">
        <v>607</v>
      </c>
      <c r="BK182" s="344" t="s">
        <v>572</v>
      </c>
      <c r="BL182" s="342" t="s">
        <v>35</v>
      </c>
      <c r="BM182" s="348">
        <v>585178.58990681998</v>
      </c>
      <c r="BN182" s="342" t="s">
        <v>498</v>
      </c>
      <c r="BO182" s="348"/>
      <c r="BP182" s="349">
        <v>38765</v>
      </c>
      <c r="BQ182" s="349">
        <v>47890</v>
      </c>
      <c r="BR182" s="348">
        <v>28045.29</v>
      </c>
      <c r="BS182" s="348">
        <v>16.170000000000002</v>
      </c>
      <c r="BT182" s="348">
        <v>45.61</v>
      </c>
    </row>
    <row r="183" spans="1:72" s="329" customFormat="1" ht="18.2" customHeight="1" x14ac:dyDescent="0.15">
      <c r="A183" s="332">
        <v>181</v>
      </c>
      <c r="B183" s="333" t="s">
        <v>806</v>
      </c>
      <c r="C183" s="333" t="s">
        <v>570</v>
      </c>
      <c r="D183" s="334">
        <v>45231</v>
      </c>
      <c r="E183" s="335" t="s">
        <v>813</v>
      </c>
      <c r="F183" s="336">
        <v>133</v>
      </c>
      <c r="G183" s="336">
        <v>132</v>
      </c>
      <c r="H183" s="337">
        <v>74655.05</v>
      </c>
      <c r="I183" s="337">
        <v>45662.879999999997</v>
      </c>
      <c r="J183" s="337">
        <v>0</v>
      </c>
      <c r="K183" s="337">
        <v>120317.93</v>
      </c>
      <c r="L183" s="337">
        <v>574.12</v>
      </c>
      <c r="M183" s="337">
        <v>0</v>
      </c>
      <c r="N183" s="337">
        <v>0</v>
      </c>
      <c r="O183" s="337">
        <v>0</v>
      </c>
      <c r="P183" s="337">
        <v>0</v>
      </c>
      <c r="Q183" s="337">
        <v>0</v>
      </c>
      <c r="R183" s="337">
        <v>0</v>
      </c>
      <c r="S183" s="337">
        <v>120317.93</v>
      </c>
      <c r="T183" s="337">
        <v>114916.65</v>
      </c>
      <c r="U183" s="337">
        <v>633.28</v>
      </c>
      <c r="V183" s="337">
        <v>0</v>
      </c>
      <c r="W183" s="337">
        <v>0</v>
      </c>
      <c r="X183" s="337">
        <v>0</v>
      </c>
      <c r="Y183" s="337">
        <v>0</v>
      </c>
      <c r="Z183" s="337">
        <v>0</v>
      </c>
      <c r="AA183" s="337">
        <v>115549.93</v>
      </c>
      <c r="AB183" s="337">
        <v>0</v>
      </c>
      <c r="AC183" s="337">
        <v>0</v>
      </c>
      <c r="AD183" s="337">
        <v>0</v>
      </c>
      <c r="AE183" s="337">
        <v>0</v>
      </c>
      <c r="AF183" s="337">
        <v>0</v>
      </c>
      <c r="AG183" s="337">
        <v>0</v>
      </c>
      <c r="AH183" s="337">
        <v>0</v>
      </c>
      <c r="AI183" s="337">
        <v>0</v>
      </c>
      <c r="AJ183" s="337">
        <v>0</v>
      </c>
      <c r="AK183" s="337">
        <v>0</v>
      </c>
      <c r="AL183" s="337">
        <v>0</v>
      </c>
      <c r="AM183" s="337">
        <v>0</v>
      </c>
      <c r="AN183" s="337">
        <v>0</v>
      </c>
      <c r="AO183" s="337">
        <v>0</v>
      </c>
      <c r="AP183" s="337">
        <v>0</v>
      </c>
      <c r="AQ183" s="337">
        <v>0</v>
      </c>
      <c r="AR183" s="337">
        <v>0</v>
      </c>
      <c r="AS183" s="337">
        <v>0</v>
      </c>
      <c r="AT183" s="337">
        <v>0</v>
      </c>
      <c r="AU183" s="337">
        <f t="shared" si="2"/>
        <v>0</v>
      </c>
      <c r="AV183" s="337">
        <v>46237</v>
      </c>
      <c r="AW183" s="337">
        <v>115549.93</v>
      </c>
      <c r="AX183" s="338">
        <v>88</v>
      </c>
      <c r="AY183" s="338">
        <v>300</v>
      </c>
      <c r="AZ183" s="337">
        <v>535000</v>
      </c>
      <c r="BA183" s="337">
        <v>131036.95</v>
      </c>
      <c r="BB183" s="339">
        <v>90</v>
      </c>
      <c r="BC183" s="339">
        <v>82.637864358106597</v>
      </c>
      <c r="BD183" s="339">
        <v>10.18</v>
      </c>
      <c r="BE183" s="339"/>
      <c r="BF183" s="335" t="s">
        <v>571</v>
      </c>
      <c r="BG183" s="332"/>
      <c r="BH183" s="335" t="s">
        <v>574</v>
      </c>
      <c r="BI183" s="335" t="s">
        <v>577</v>
      </c>
      <c r="BJ183" s="335" t="s">
        <v>778</v>
      </c>
      <c r="BK183" s="335" t="s">
        <v>572</v>
      </c>
      <c r="BL183" s="333" t="s">
        <v>35</v>
      </c>
      <c r="BM183" s="339">
        <v>950939.13660529</v>
      </c>
      <c r="BN183" s="333" t="s">
        <v>498</v>
      </c>
      <c r="BO183" s="339"/>
      <c r="BP183" s="340">
        <v>38765</v>
      </c>
      <c r="BQ183" s="340">
        <v>47890</v>
      </c>
      <c r="BR183" s="339">
        <v>32860.67</v>
      </c>
      <c r="BS183" s="339">
        <v>28.09</v>
      </c>
      <c r="BT183" s="339">
        <v>46.93</v>
      </c>
    </row>
    <row r="184" spans="1:72" s="329" customFormat="1" ht="18.2" customHeight="1" x14ac:dyDescent="0.15">
      <c r="A184" s="341">
        <v>182</v>
      </c>
      <c r="B184" s="342" t="s">
        <v>806</v>
      </c>
      <c r="C184" s="342" t="s">
        <v>570</v>
      </c>
      <c r="D184" s="343">
        <v>45231</v>
      </c>
      <c r="E184" s="344" t="s">
        <v>440</v>
      </c>
      <c r="F184" s="345">
        <v>164</v>
      </c>
      <c r="G184" s="345">
        <v>163</v>
      </c>
      <c r="H184" s="346">
        <v>45320.81</v>
      </c>
      <c r="I184" s="346">
        <v>29644.74</v>
      </c>
      <c r="J184" s="346">
        <v>0</v>
      </c>
      <c r="K184" s="346">
        <v>74965.55</v>
      </c>
      <c r="L184" s="346">
        <v>342.81</v>
      </c>
      <c r="M184" s="346">
        <v>0</v>
      </c>
      <c r="N184" s="346">
        <v>0</v>
      </c>
      <c r="O184" s="346">
        <v>0</v>
      </c>
      <c r="P184" s="346">
        <v>0</v>
      </c>
      <c r="Q184" s="346">
        <v>0</v>
      </c>
      <c r="R184" s="346">
        <v>0</v>
      </c>
      <c r="S184" s="346">
        <v>74965.55</v>
      </c>
      <c r="T184" s="346">
        <v>92090.63</v>
      </c>
      <c r="U184" s="346">
        <v>399.93</v>
      </c>
      <c r="V184" s="346">
        <v>0</v>
      </c>
      <c r="W184" s="346">
        <v>0</v>
      </c>
      <c r="X184" s="346">
        <v>0</v>
      </c>
      <c r="Y184" s="346">
        <v>0</v>
      </c>
      <c r="Z184" s="346">
        <v>0</v>
      </c>
      <c r="AA184" s="346">
        <v>92490.559999999998</v>
      </c>
      <c r="AB184" s="346">
        <v>0</v>
      </c>
      <c r="AC184" s="346">
        <v>0</v>
      </c>
      <c r="AD184" s="346">
        <v>0</v>
      </c>
      <c r="AE184" s="346">
        <v>0</v>
      </c>
      <c r="AF184" s="346">
        <v>0</v>
      </c>
      <c r="AG184" s="346">
        <v>0</v>
      </c>
      <c r="AH184" s="346">
        <v>0</v>
      </c>
      <c r="AI184" s="346">
        <v>0</v>
      </c>
      <c r="AJ184" s="346">
        <v>0</v>
      </c>
      <c r="AK184" s="346">
        <v>0</v>
      </c>
      <c r="AL184" s="346">
        <v>0</v>
      </c>
      <c r="AM184" s="346">
        <v>0</v>
      </c>
      <c r="AN184" s="346">
        <v>0</v>
      </c>
      <c r="AO184" s="346">
        <v>0</v>
      </c>
      <c r="AP184" s="346">
        <v>0</v>
      </c>
      <c r="AQ184" s="346">
        <v>0</v>
      </c>
      <c r="AR184" s="346">
        <v>0</v>
      </c>
      <c r="AS184" s="346">
        <v>0</v>
      </c>
      <c r="AT184" s="346">
        <v>0</v>
      </c>
      <c r="AU184" s="346">
        <f t="shared" si="2"/>
        <v>0</v>
      </c>
      <c r="AV184" s="346">
        <v>29987.55</v>
      </c>
      <c r="AW184" s="346">
        <v>92490.559999999998</v>
      </c>
      <c r="AX184" s="347">
        <v>88</v>
      </c>
      <c r="AY184" s="347">
        <v>300</v>
      </c>
      <c r="AZ184" s="346">
        <v>330000</v>
      </c>
      <c r="BA184" s="346">
        <v>78132.31</v>
      </c>
      <c r="BB184" s="348">
        <v>86.99</v>
      </c>
      <c r="BC184" s="348">
        <v>83.464231308404905</v>
      </c>
      <c r="BD184" s="348">
        <v>10.59</v>
      </c>
      <c r="BE184" s="348"/>
      <c r="BF184" s="344" t="s">
        <v>712</v>
      </c>
      <c r="BG184" s="341"/>
      <c r="BH184" s="344" t="s">
        <v>352</v>
      </c>
      <c r="BI184" s="344" t="s">
        <v>606</v>
      </c>
      <c r="BJ184" s="344" t="s">
        <v>607</v>
      </c>
      <c r="BK184" s="344" t="s">
        <v>572</v>
      </c>
      <c r="BL184" s="342" t="s">
        <v>35</v>
      </c>
      <c r="BM184" s="348">
        <v>592494.19759915001</v>
      </c>
      <c r="BN184" s="342" t="s">
        <v>498</v>
      </c>
      <c r="BO184" s="348"/>
      <c r="BP184" s="349">
        <v>38765</v>
      </c>
      <c r="BQ184" s="349">
        <v>47890</v>
      </c>
      <c r="BR184" s="348">
        <v>29456.05</v>
      </c>
      <c r="BS184" s="348">
        <v>16.260000000000002</v>
      </c>
      <c r="BT184" s="348">
        <v>45.61</v>
      </c>
    </row>
    <row r="185" spans="1:72" s="329" customFormat="1" ht="18.2" customHeight="1" x14ac:dyDescent="0.15">
      <c r="A185" s="332">
        <v>183</v>
      </c>
      <c r="B185" s="333" t="s">
        <v>806</v>
      </c>
      <c r="C185" s="333" t="s">
        <v>570</v>
      </c>
      <c r="D185" s="334">
        <v>45231</v>
      </c>
      <c r="E185" s="335" t="s">
        <v>441</v>
      </c>
      <c r="F185" s="336">
        <v>163</v>
      </c>
      <c r="G185" s="336">
        <v>162</v>
      </c>
      <c r="H185" s="337">
        <v>45320.81</v>
      </c>
      <c r="I185" s="337">
        <v>29563.59</v>
      </c>
      <c r="J185" s="337">
        <v>0</v>
      </c>
      <c r="K185" s="337">
        <v>74884.399999999994</v>
      </c>
      <c r="L185" s="337">
        <v>342.81</v>
      </c>
      <c r="M185" s="337">
        <v>0</v>
      </c>
      <c r="N185" s="337">
        <v>0</v>
      </c>
      <c r="O185" s="337">
        <v>0</v>
      </c>
      <c r="P185" s="337">
        <v>0</v>
      </c>
      <c r="Q185" s="337">
        <v>0</v>
      </c>
      <c r="R185" s="337">
        <v>0</v>
      </c>
      <c r="S185" s="337">
        <v>74884.399999999994</v>
      </c>
      <c r="T185" s="337">
        <v>91500.15</v>
      </c>
      <c r="U185" s="337">
        <v>399.93</v>
      </c>
      <c r="V185" s="337">
        <v>0</v>
      </c>
      <c r="W185" s="337">
        <v>0</v>
      </c>
      <c r="X185" s="337">
        <v>0</v>
      </c>
      <c r="Y185" s="337">
        <v>0</v>
      </c>
      <c r="Z185" s="337">
        <v>0</v>
      </c>
      <c r="AA185" s="337">
        <v>91900.08</v>
      </c>
      <c r="AB185" s="337">
        <v>0</v>
      </c>
      <c r="AC185" s="337">
        <v>0</v>
      </c>
      <c r="AD185" s="337">
        <v>0</v>
      </c>
      <c r="AE185" s="337">
        <v>0</v>
      </c>
      <c r="AF185" s="337">
        <v>0</v>
      </c>
      <c r="AG185" s="337">
        <v>0</v>
      </c>
      <c r="AH185" s="337">
        <v>0</v>
      </c>
      <c r="AI185" s="337">
        <v>0</v>
      </c>
      <c r="AJ185" s="337">
        <v>0</v>
      </c>
      <c r="AK185" s="337">
        <v>0</v>
      </c>
      <c r="AL185" s="337">
        <v>0</v>
      </c>
      <c r="AM185" s="337">
        <v>0</v>
      </c>
      <c r="AN185" s="337">
        <v>0</v>
      </c>
      <c r="AO185" s="337">
        <v>0</v>
      </c>
      <c r="AP185" s="337">
        <v>0</v>
      </c>
      <c r="AQ185" s="337">
        <v>0</v>
      </c>
      <c r="AR185" s="337">
        <v>0</v>
      </c>
      <c r="AS185" s="337">
        <v>0</v>
      </c>
      <c r="AT185" s="337">
        <v>0</v>
      </c>
      <c r="AU185" s="337">
        <f t="shared" si="2"/>
        <v>0</v>
      </c>
      <c r="AV185" s="337">
        <v>29906.400000000001</v>
      </c>
      <c r="AW185" s="337">
        <v>91900.08</v>
      </c>
      <c r="AX185" s="338">
        <v>88</v>
      </c>
      <c r="AY185" s="338">
        <v>300</v>
      </c>
      <c r="AZ185" s="337">
        <v>330000</v>
      </c>
      <c r="BA185" s="337">
        <v>78132.31</v>
      </c>
      <c r="BB185" s="339">
        <v>86.99</v>
      </c>
      <c r="BC185" s="339">
        <v>83.373881509454904</v>
      </c>
      <c r="BD185" s="339">
        <v>10.59</v>
      </c>
      <c r="BE185" s="339"/>
      <c r="BF185" s="335" t="s">
        <v>571</v>
      </c>
      <c r="BG185" s="332"/>
      <c r="BH185" s="335" t="s">
        <v>352</v>
      </c>
      <c r="BI185" s="335" t="s">
        <v>606</v>
      </c>
      <c r="BJ185" s="335" t="s">
        <v>607</v>
      </c>
      <c r="BK185" s="335" t="s">
        <v>572</v>
      </c>
      <c r="BL185" s="333" t="s">
        <v>35</v>
      </c>
      <c r="BM185" s="339">
        <v>591852.82427320001</v>
      </c>
      <c r="BN185" s="333" t="s">
        <v>498</v>
      </c>
      <c r="BO185" s="339"/>
      <c r="BP185" s="340">
        <v>38765</v>
      </c>
      <c r="BQ185" s="340">
        <v>47890</v>
      </c>
      <c r="BR185" s="339">
        <v>29531.55</v>
      </c>
      <c r="BS185" s="339">
        <v>16.260000000000002</v>
      </c>
      <c r="BT185" s="339">
        <v>45.61</v>
      </c>
    </row>
    <row r="186" spans="1:72" s="329" customFormat="1" ht="18.2" customHeight="1" x14ac:dyDescent="0.15">
      <c r="A186" s="341">
        <v>184</v>
      </c>
      <c r="B186" s="342" t="s">
        <v>806</v>
      </c>
      <c r="C186" s="342" t="s">
        <v>570</v>
      </c>
      <c r="D186" s="343">
        <v>45231</v>
      </c>
      <c r="E186" s="344" t="s">
        <v>442</v>
      </c>
      <c r="F186" s="345">
        <v>144</v>
      </c>
      <c r="G186" s="345">
        <v>143</v>
      </c>
      <c r="H186" s="346">
        <v>49442.25</v>
      </c>
      <c r="I186" s="346">
        <v>30411.53</v>
      </c>
      <c r="J186" s="346">
        <v>0</v>
      </c>
      <c r="K186" s="346">
        <v>79853.78</v>
      </c>
      <c r="L186" s="346">
        <v>373.96</v>
      </c>
      <c r="M186" s="346">
        <v>0</v>
      </c>
      <c r="N186" s="346">
        <v>0</v>
      </c>
      <c r="O186" s="346">
        <v>0</v>
      </c>
      <c r="P186" s="346">
        <v>0</v>
      </c>
      <c r="Q186" s="346">
        <v>0</v>
      </c>
      <c r="R186" s="346">
        <v>0</v>
      </c>
      <c r="S186" s="346">
        <v>79853.78</v>
      </c>
      <c r="T186" s="346">
        <v>86262.76</v>
      </c>
      <c r="U186" s="346">
        <v>436.3</v>
      </c>
      <c r="V186" s="346">
        <v>0</v>
      </c>
      <c r="W186" s="346">
        <v>0</v>
      </c>
      <c r="X186" s="346">
        <v>0</v>
      </c>
      <c r="Y186" s="346">
        <v>0</v>
      </c>
      <c r="Z186" s="346">
        <v>0</v>
      </c>
      <c r="AA186" s="346">
        <v>86699.06</v>
      </c>
      <c r="AB186" s="346">
        <v>0</v>
      </c>
      <c r="AC186" s="346">
        <v>0</v>
      </c>
      <c r="AD186" s="346">
        <v>0</v>
      </c>
      <c r="AE186" s="346">
        <v>0</v>
      </c>
      <c r="AF186" s="346">
        <v>0</v>
      </c>
      <c r="AG186" s="346">
        <v>0</v>
      </c>
      <c r="AH186" s="346">
        <v>0</v>
      </c>
      <c r="AI186" s="346">
        <v>0</v>
      </c>
      <c r="AJ186" s="346">
        <v>0</v>
      </c>
      <c r="AK186" s="346">
        <v>0</v>
      </c>
      <c r="AL186" s="346">
        <v>0</v>
      </c>
      <c r="AM186" s="346">
        <v>0</v>
      </c>
      <c r="AN186" s="346">
        <v>0</v>
      </c>
      <c r="AO186" s="346">
        <v>0</v>
      </c>
      <c r="AP186" s="346">
        <v>0</v>
      </c>
      <c r="AQ186" s="346">
        <v>0</v>
      </c>
      <c r="AR186" s="346">
        <v>0</v>
      </c>
      <c r="AS186" s="346">
        <v>0</v>
      </c>
      <c r="AT186" s="346">
        <v>0</v>
      </c>
      <c r="AU186" s="346">
        <f t="shared" si="2"/>
        <v>0</v>
      </c>
      <c r="AV186" s="346">
        <v>30785.49</v>
      </c>
      <c r="AW186" s="346">
        <v>86699.06</v>
      </c>
      <c r="AX186" s="347">
        <v>88</v>
      </c>
      <c r="AY186" s="347">
        <v>300</v>
      </c>
      <c r="AZ186" s="346">
        <v>348000</v>
      </c>
      <c r="BA186" s="346">
        <v>85235.25</v>
      </c>
      <c r="BB186" s="348">
        <v>89.99</v>
      </c>
      <c r="BC186" s="348">
        <v>84.308330910040098</v>
      </c>
      <c r="BD186" s="348">
        <v>10.59</v>
      </c>
      <c r="BE186" s="348"/>
      <c r="BF186" s="344" t="s">
        <v>571</v>
      </c>
      <c r="BG186" s="341"/>
      <c r="BH186" s="344" t="s">
        <v>352</v>
      </c>
      <c r="BI186" s="344" t="s">
        <v>606</v>
      </c>
      <c r="BJ186" s="344" t="s">
        <v>607</v>
      </c>
      <c r="BK186" s="344" t="s">
        <v>572</v>
      </c>
      <c r="BL186" s="342" t="s">
        <v>35</v>
      </c>
      <c r="BM186" s="348">
        <v>631128.58248034003</v>
      </c>
      <c r="BN186" s="342" t="s">
        <v>498</v>
      </c>
      <c r="BO186" s="348"/>
      <c r="BP186" s="349">
        <v>38765</v>
      </c>
      <c r="BQ186" s="349">
        <v>47890</v>
      </c>
      <c r="BR186" s="348">
        <v>26643.9</v>
      </c>
      <c r="BS186" s="348">
        <v>17.73</v>
      </c>
      <c r="BT186" s="348">
        <v>45.61</v>
      </c>
    </row>
    <row r="187" spans="1:72" s="329" customFormat="1" ht="18.2" customHeight="1" x14ac:dyDescent="0.15">
      <c r="A187" s="332">
        <v>185</v>
      </c>
      <c r="B187" s="333" t="s">
        <v>806</v>
      </c>
      <c r="C187" s="333" t="s">
        <v>570</v>
      </c>
      <c r="D187" s="334">
        <v>45231</v>
      </c>
      <c r="E187" s="335" t="s">
        <v>443</v>
      </c>
      <c r="F187" s="336">
        <v>161</v>
      </c>
      <c r="G187" s="336">
        <v>160</v>
      </c>
      <c r="H187" s="337">
        <v>44897.81</v>
      </c>
      <c r="I187" s="337">
        <v>29119.78</v>
      </c>
      <c r="J187" s="337">
        <v>0</v>
      </c>
      <c r="K187" s="337">
        <v>74017.59</v>
      </c>
      <c r="L187" s="337">
        <v>339.55</v>
      </c>
      <c r="M187" s="337">
        <v>0</v>
      </c>
      <c r="N187" s="337">
        <v>0</v>
      </c>
      <c r="O187" s="337">
        <v>0</v>
      </c>
      <c r="P187" s="337">
        <v>0</v>
      </c>
      <c r="Q187" s="337">
        <v>0</v>
      </c>
      <c r="R187" s="337">
        <v>0</v>
      </c>
      <c r="S187" s="337">
        <v>74017.59</v>
      </c>
      <c r="T187" s="337">
        <v>89333.1</v>
      </c>
      <c r="U187" s="337">
        <v>396.2</v>
      </c>
      <c r="V187" s="337">
        <v>0</v>
      </c>
      <c r="W187" s="337">
        <v>0</v>
      </c>
      <c r="X187" s="337">
        <v>0</v>
      </c>
      <c r="Y187" s="337">
        <v>0</v>
      </c>
      <c r="Z187" s="337">
        <v>0</v>
      </c>
      <c r="AA187" s="337">
        <v>89729.3</v>
      </c>
      <c r="AB187" s="337">
        <v>0</v>
      </c>
      <c r="AC187" s="337">
        <v>0</v>
      </c>
      <c r="AD187" s="337">
        <v>0</v>
      </c>
      <c r="AE187" s="337">
        <v>0</v>
      </c>
      <c r="AF187" s="337">
        <v>0</v>
      </c>
      <c r="AG187" s="337">
        <v>0</v>
      </c>
      <c r="AH187" s="337">
        <v>0</v>
      </c>
      <c r="AI187" s="337">
        <v>0</v>
      </c>
      <c r="AJ187" s="337">
        <v>0</v>
      </c>
      <c r="AK187" s="337">
        <v>0</v>
      </c>
      <c r="AL187" s="337">
        <v>0</v>
      </c>
      <c r="AM187" s="337">
        <v>0</v>
      </c>
      <c r="AN187" s="337">
        <v>0</v>
      </c>
      <c r="AO187" s="337">
        <v>0</v>
      </c>
      <c r="AP187" s="337">
        <v>0</v>
      </c>
      <c r="AQ187" s="337">
        <v>0</v>
      </c>
      <c r="AR187" s="337">
        <v>0</v>
      </c>
      <c r="AS187" s="337">
        <v>0</v>
      </c>
      <c r="AT187" s="337">
        <v>0</v>
      </c>
      <c r="AU187" s="337">
        <f t="shared" si="2"/>
        <v>0</v>
      </c>
      <c r="AV187" s="337">
        <v>29459.33</v>
      </c>
      <c r="AW187" s="337">
        <v>89729.3</v>
      </c>
      <c r="AX187" s="338">
        <v>89</v>
      </c>
      <c r="AY187" s="338">
        <v>300</v>
      </c>
      <c r="AZ187" s="337">
        <v>316000</v>
      </c>
      <c r="BA187" s="337">
        <v>77397.53</v>
      </c>
      <c r="BB187" s="339">
        <v>90</v>
      </c>
      <c r="BC187" s="339">
        <v>86.0697117853761</v>
      </c>
      <c r="BD187" s="339">
        <v>10.59</v>
      </c>
      <c r="BE187" s="339"/>
      <c r="BF187" s="335" t="s">
        <v>712</v>
      </c>
      <c r="BG187" s="332"/>
      <c r="BH187" s="335" t="s">
        <v>352</v>
      </c>
      <c r="BI187" s="335" t="s">
        <v>606</v>
      </c>
      <c r="BJ187" s="335" t="s">
        <v>607</v>
      </c>
      <c r="BK187" s="335" t="s">
        <v>572</v>
      </c>
      <c r="BL187" s="333" t="s">
        <v>35</v>
      </c>
      <c r="BM187" s="339">
        <v>585001.94549726998</v>
      </c>
      <c r="BN187" s="333" t="s">
        <v>498</v>
      </c>
      <c r="BO187" s="339"/>
      <c r="BP187" s="340">
        <v>38765</v>
      </c>
      <c r="BQ187" s="340">
        <v>47890</v>
      </c>
      <c r="BR187" s="339">
        <v>28737.57</v>
      </c>
      <c r="BS187" s="339">
        <v>16.11</v>
      </c>
      <c r="BT187" s="339">
        <v>45.61</v>
      </c>
    </row>
    <row r="188" spans="1:72" s="329" customFormat="1" ht="18.2" customHeight="1" x14ac:dyDescent="0.15">
      <c r="A188" s="341">
        <v>186</v>
      </c>
      <c r="B188" s="342" t="s">
        <v>806</v>
      </c>
      <c r="C188" s="342" t="s">
        <v>570</v>
      </c>
      <c r="D188" s="343">
        <v>45231</v>
      </c>
      <c r="E188" s="344" t="s">
        <v>444</v>
      </c>
      <c r="F188" s="345">
        <v>82</v>
      </c>
      <c r="G188" s="345">
        <v>81</v>
      </c>
      <c r="H188" s="346">
        <v>45061.53</v>
      </c>
      <c r="I188" s="346">
        <v>19825.150000000001</v>
      </c>
      <c r="J188" s="346">
        <v>0</v>
      </c>
      <c r="K188" s="346">
        <v>64886.68</v>
      </c>
      <c r="L188" s="346">
        <v>340.83</v>
      </c>
      <c r="M188" s="346">
        <v>0</v>
      </c>
      <c r="N188" s="346">
        <v>0</v>
      </c>
      <c r="O188" s="346">
        <v>0</v>
      </c>
      <c r="P188" s="346">
        <v>0</v>
      </c>
      <c r="Q188" s="346">
        <v>0</v>
      </c>
      <c r="R188" s="346">
        <v>0</v>
      </c>
      <c r="S188" s="346">
        <v>64886.68</v>
      </c>
      <c r="T188" s="346">
        <v>40296.370000000003</v>
      </c>
      <c r="U188" s="346">
        <v>397.64</v>
      </c>
      <c r="V188" s="346">
        <v>0</v>
      </c>
      <c r="W188" s="346">
        <v>0</v>
      </c>
      <c r="X188" s="346">
        <v>0</v>
      </c>
      <c r="Y188" s="346">
        <v>0</v>
      </c>
      <c r="Z188" s="346">
        <v>0</v>
      </c>
      <c r="AA188" s="346">
        <v>40694.01</v>
      </c>
      <c r="AB188" s="346">
        <v>0</v>
      </c>
      <c r="AC188" s="346">
        <v>0</v>
      </c>
      <c r="AD188" s="346">
        <v>0</v>
      </c>
      <c r="AE188" s="346">
        <v>0</v>
      </c>
      <c r="AF188" s="346">
        <v>0</v>
      </c>
      <c r="AG188" s="346">
        <v>0</v>
      </c>
      <c r="AH188" s="346">
        <v>0</v>
      </c>
      <c r="AI188" s="346">
        <v>0</v>
      </c>
      <c r="AJ188" s="346">
        <v>0</v>
      </c>
      <c r="AK188" s="346">
        <v>0</v>
      </c>
      <c r="AL188" s="346">
        <v>0</v>
      </c>
      <c r="AM188" s="346">
        <v>0</v>
      </c>
      <c r="AN188" s="346">
        <v>0</v>
      </c>
      <c r="AO188" s="346">
        <v>0</v>
      </c>
      <c r="AP188" s="346">
        <v>0</v>
      </c>
      <c r="AQ188" s="346">
        <v>0</v>
      </c>
      <c r="AR188" s="346">
        <v>0</v>
      </c>
      <c r="AS188" s="346">
        <v>0</v>
      </c>
      <c r="AT188" s="346">
        <v>0</v>
      </c>
      <c r="AU188" s="346">
        <f t="shared" si="2"/>
        <v>0</v>
      </c>
      <c r="AV188" s="346">
        <v>20165.98</v>
      </c>
      <c r="AW188" s="346">
        <v>40694.01</v>
      </c>
      <c r="AX188" s="347">
        <v>88</v>
      </c>
      <c r="AY188" s="347">
        <v>300</v>
      </c>
      <c r="AZ188" s="346">
        <v>330000</v>
      </c>
      <c r="BA188" s="346">
        <v>77683.28</v>
      </c>
      <c r="BB188" s="348">
        <v>86.49</v>
      </c>
      <c r="BC188" s="348">
        <v>72.242687914310494</v>
      </c>
      <c r="BD188" s="348">
        <v>10.59</v>
      </c>
      <c r="BE188" s="348"/>
      <c r="BF188" s="344" t="s">
        <v>712</v>
      </c>
      <c r="BG188" s="341"/>
      <c r="BH188" s="344" t="s">
        <v>352</v>
      </c>
      <c r="BI188" s="344" t="s">
        <v>606</v>
      </c>
      <c r="BJ188" s="344" t="s">
        <v>607</v>
      </c>
      <c r="BK188" s="344" t="s">
        <v>572</v>
      </c>
      <c r="BL188" s="342" t="s">
        <v>35</v>
      </c>
      <c r="BM188" s="348">
        <v>512835.31437404</v>
      </c>
      <c r="BN188" s="342" t="s">
        <v>498</v>
      </c>
      <c r="BO188" s="348"/>
      <c r="BP188" s="349">
        <v>38765</v>
      </c>
      <c r="BQ188" s="349">
        <v>47890</v>
      </c>
      <c r="BR188" s="348">
        <v>17159.98</v>
      </c>
      <c r="BS188" s="348">
        <v>16.170000000000002</v>
      </c>
      <c r="BT188" s="348">
        <v>45.63</v>
      </c>
    </row>
    <row r="189" spans="1:72" s="329" customFormat="1" ht="18.2" customHeight="1" x14ac:dyDescent="0.15">
      <c r="A189" s="332">
        <v>187</v>
      </c>
      <c r="B189" s="333" t="s">
        <v>806</v>
      </c>
      <c r="C189" s="333" t="s">
        <v>570</v>
      </c>
      <c r="D189" s="334">
        <v>45231</v>
      </c>
      <c r="E189" s="335" t="s">
        <v>348</v>
      </c>
      <c r="F189" s="336">
        <v>160</v>
      </c>
      <c r="G189" s="336">
        <v>159</v>
      </c>
      <c r="H189" s="337">
        <v>45061.53</v>
      </c>
      <c r="I189" s="337">
        <v>29146.27</v>
      </c>
      <c r="J189" s="337">
        <v>0</v>
      </c>
      <c r="K189" s="337">
        <v>74207.8</v>
      </c>
      <c r="L189" s="337">
        <v>340.83</v>
      </c>
      <c r="M189" s="337">
        <v>0</v>
      </c>
      <c r="N189" s="337">
        <v>0</v>
      </c>
      <c r="O189" s="337">
        <v>0</v>
      </c>
      <c r="P189" s="337">
        <v>0</v>
      </c>
      <c r="Q189" s="337">
        <v>0</v>
      </c>
      <c r="R189" s="337">
        <v>0</v>
      </c>
      <c r="S189" s="337">
        <v>74207.8</v>
      </c>
      <c r="T189" s="337">
        <v>89006.05</v>
      </c>
      <c r="U189" s="337">
        <v>397.64</v>
      </c>
      <c r="V189" s="337">
        <v>0</v>
      </c>
      <c r="W189" s="337">
        <v>0</v>
      </c>
      <c r="X189" s="337">
        <v>0</v>
      </c>
      <c r="Y189" s="337">
        <v>0</v>
      </c>
      <c r="Z189" s="337">
        <v>0</v>
      </c>
      <c r="AA189" s="337">
        <v>89403.69</v>
      </c>
      <c r="AB189" s="337">
        <v>0</v>
      </c>
      <c r="AC189" s="337">
        <v>0</v>
      </c>
      <c r="AD189" s="337">
        <v>0</v>
      </c>
      <c r="AE189" s="337">
        <v>0</v>
      </c>
      <c r="AF189" s="337">
        <v>0</v>
      </c>
      <c r="AG189" s="337">
        <v>0</v>
      </c>
      <c r="AH189" s="337">
        <v>0</v>
      </c>
      <c r="AI189" s="337">
        <v>0</v>
      </c>
      <c r="AJ189" s="337">
        <v>0</v>
      </c>
      <c r="AK189" s="337">
        <v>0</v>
      </c>
      <c r="AL189" s="337">
        <v>0</v>
      </c>
      <c r="AM189" s="337">
        <v>0</v>
      </c>
      <c r="AN189" s="337">
        <v>0</v>
      </c>
      <c r="AO189" s="337">
        <v>0</v>
      </c>
      <c r="AP189" s="337">
        <v>0</v>
      </c>
      <c r="AQ189" s="337">
        <v>0</v>
      </c>
      <c r="AR189" s="337">
        <v>0</v>
      </c>
      <c r="AS189" s="337">
        <v>0</v>
      </c>
      <c r="AT189" s="337">
        <v>0</v>
      </c>
      <c r="AU189" s="337">
        <f t="shared" si="2"/>
        <v>0</v>
      </c>
      <c r="AV189" s="337">
        <v>29487.1</v>
      </c>
      <c r="AW189" s="337">
        <v>89403.69</v>
      </c>
      <c r="AX189" s="338">
        <v>88</v>
      </c>
      <c r="AY189" s="338">
        <v>300</v>
      </c>
      <c r="AZ189" s="337">
        <v>330000</v>
      </c>
      <c r="BA189" s="337">
        <v>77683.28</v>
      </c>
      <c r="BB189" s="339">
        <v>86.49</v>
      </c>
      <c r="BC189" s="339">
        <v>82.620515276903902</v>
      </c>
      <c r="BD189" s="339">
        <v>10.59</v>
      </c>
      <c r="BE189" s="339"/>
      <c r="BF189" s="335" t="s">
        <v>712</v>
      </c>
      <c r="BG189" s="332"/>
      <c r="BH189" s="335" t="s">
        <v>352</v>
      </c>
      <c r="BI189" s="335" t="s">
        <v>606</v>
      </c>
      <c r="BJ189" s="335" t="s">
        <v>607</v>
      </c>
      <c r="BK189" s="335" t="s">
        <v>572</v>
      </c>
      <c r="BL189" s="333" t="s">
        <v>35</v>
      </c>
      <c r="BM189" s="339">
        <v>586505.28031339997</v>
      </c>
      <c r="BN189" s="333" t="s">
        <v>498</v>
      </c>
      <c r="BO189" s="339"/>
      <c r="BP189" s="340">
        <v>38765</v>
      </c>
      <c r="BQ189" s="340">
        <v>47890</v>
      </c>
      <c r="BR189" s="339">
        <v>28741.11</v>
      </c>
      <c r="BS189" s="339">
        <v>16.170000000000002</v>
      </c>
      <c r="BT189" s="339">
        <v>45.61</v>
      </c>
    </row>
    <row r="190" spans="1:72" s="329" customFormat="1" ht="18.2" customHeight="1" x14ac:dyDescent="0.15">
      <c r="A190" s="341">
        <v>188</v>
      </c>
      <c r="B190" s="342" t="s">
        <v>806</v>
      </c>
      <c r="C190" s="342" t="s">
        <v>570</v>
      </c>
      <c r="D190" s="343">
        <v>45231</v>
      </c>
      <c r="E190" s="344" t="s">
        <v>445</v>
      </c>
      <c r="F190" s="345">
        <v>160</v>
      </c>
      <c r="G190" s="345">
        <v>159</v>
      </c>
      <c r="H190" s="346">
        <v>55652.35</v>
      </c>
      <c r="I190" s="346">
        <v>35995.480000000003</v>
      </c>
      <c r="J190" s="346">
        <v>0</v>
      </c>
      <c r="K190" s="346">
        <v>91647.83</v>
      </c>
      <c r="L190" s="346">
        <v>420.92</v>
      </c>
      <c r="M190" s="346">
        <v>0</v>
      </c>
      <c r="N190" s="346">
        <v>0</v>
      </c>
      <c r="O190" s="346">
        <v>0</v>
      </c>
      <c r="P190" s="346">
        <v>0</v>
      </c>
      <c r="Q190" s="346">
        <v>0</v>
      </c>
      <c r="R190" s="346">
        <v>0</v>
      </c>
      <c r="S190" s="346">
        <v>91647.83</v>
      </c>
      <c r="T190" s="346">
        <v>109924.18</v>
      </c>
      <c r="U190" s="346">
        <v>491.1</v>
      </c>
      <c r="V190" s="346">
        <v>0</v>
      </c>
      <c r="W190" s="346">
        <v>0</v>
      </c>
      <c r="X190" s="346">
        <v>0</v>
      </c>
      <c r="Y190" s="346">
        <v>0</v>
      </c>
      <c r="Z190" s="346">
        <v>0</v>
      </c>
      <c r="AA190" s="346">
        <v>110415.28</v>
      </c>
      <c r="AB190" s="346">
        <v>0</v>
      </c>
      <c r="AC190" s="346">
        <v>0</v>
      </c>
      <c r="AD190" s="346">
        <v>0</v>
      </c>
      <c r="AE190" s="346">
        <v>0</v>
      </c>
      <c r="AF190" s="346">
        <v>0</v>
      </c>
      <c r="AG190" s="346">
        <v>0</v>
      </c>
      <c r="AH190" s="346">
        <v>0</v>
      </c>
      <c r="AI190" s="346">
        <v>0</v>
      </c>
      <c r="AJ190" s="346">
        <v>0</v>
      </c>
      <c r="AK190" s="346">
        <v>0</v>
      </c>
      <c r="AL190" s="346">
        <v>0</v>
      </c>
      <c r="AM190" s="346">
        <v>0</v>
      </c>
      <c r="AN190" s="346">
        <v>0</v>
      </c>
      <c r="AO190" s="346">
        <v>0</v>
      </c>
      <c r="AP190" s="346">
        <v>0</v>
      </c>
      <c r="AQ190" s="346">
        <v>0</v>
      </c>
      <c r="AR190" s="346">
        <v>0</v>
      </c>
      <c r="AS190" s="346">
        <v>0</v>
      </c>
      <c r="AT190" s="346">
        <v>0</v>
      </c>
      <c r="AU190" s="346">
        <f t="shared" si="2"/>
        <v>0</v>
      </c>
      <c r="AV190" s="346">
        <v>36416.400000000001</v>
      </c>
      <c r="AW190" s="346">
        <v>110415.28</v>
      </c>
      <c r="AX190" s="347">
        <v>88</v>
      </c>
      <c r="AY190" s="347">
        <v>300</v>
      </c>
      <c r="AZ190" s="346">
        <v>392100</v>
      </c>
      <c r="BA190" s="346">
        <v>95940</v>
      </c>
      <c r="BB190" s="348">
        <v>90</v>
      </c>
      <c r="BC190" s="348">
        <v>85.973574108817999</v>
      </c>
      <c r="BD190" s="348">
        <v>10.59</v>
      </c>
      <c r="BE190" s="348"/>
      <c r="BF190" s="344" t="s">
        <v>712</v>
      </c>
      <c r="BG190" s="341"/>
      <c r="BH190" s="344" t="s">
        <v>574</v>
      </c>
      <c r="BI190" s="344" t="s">
        <v>577</v>
      </c>
      <c r="BJ190" s="344" t="s">
        <v>772</v>
      </c>
      <c r="BK190" s="344" t="s">
        <v>572</v>
      </c>
      <c r="BL190" s="342" t="s">
        <v>35</v>
      </c>
      <c r="BM190" s="348">
        <v>724343.48173998995</v>
      </c>
      <c r="BN190" s="342" t="s">
        <v>498</v>
      </c>
      <c r="BO190" s="348"/>
      <c r="BP190" s="349">
        <v>38769</v>
      </c>
      <c r="BQ190" s="349">
        <v>47894</v>
      </c>
      <c r="BR190" s="348">
        <v>33402.589999999997</v>
      </c>
      <c r="BS190" s="348">
        <v>19.96</v>
      </c>
      <c r="BT190" s="348">
        <v>45.59</v>
      </c>
    </row>
    <row r="191" spans="1:72" s="329" customFormat="1" ht="18.2" customHeight="1" x14ac:dyDescent="0.15">
      <c r="A191" s="332">
        <v>189</v>
      </c>
      <c r="B191" s="333" t="s">
        <v>806</v>
      </c>
      <c r="C191" s="333" t="s">
        <v>570</v>
      </c>
      <c r="D191" s="334">
        <v>45231</v>
      </c>
      <c r="E191" s="335" t="s">
        <v>446</v>
      </c>
      <c r="F191" s="336">
        <v>133</v>
      </c>
      <c r="G191" s="336">
        <v>132</v>
      </c>
      <c r="H191" s="337">
        <v>90142.53</v>
      </c>
      <c r="I191" s="337">
        <v>55136.61</v>
      </c>
      <c r="J191" s="337">
        <v>0</v>
      </c>
      <c r="K191" s="337">
        <v>145279.14000000001</v>
      </c>
      <c r="L191" s="337">
        <v>693.23</v>
      </c>
      <c r="M191" s="337">
        <v>0</v>
      </c>
      <c r="N191" s="337">
        <v>0</v>
      </c>
      <c r="O191" s="337">
        <v>0</v>
      </c>
      <c r="P191" s="337">
        <v>0</v>
      </c>
      <c r="Q191" s="337">
        <v>0</v>
      </c>
      <c r="R191" s="337">
        <v>0</v>
      </c>
      <c r="S191" s="337">
        <v>145279.14000000001</v>
      </c>
      <c r="T191" s="337">
        <v>138757.13</v>
      </c>
      <c r="U191" s="337">
        <v>764.66</v>
      </c>
      <c r="V191" s="337">
        <v>0</v>
      </c>
      <c r="W191" s="337">
        <v>0</v>
      </c>
      <c r="X191" s="337">
        <v>0</v>
      </c>
      <c r="Y191" s="337">
        <v>0</v>
      </c>
      <c r="Z191" s="337">
        <v>0</v>
      </c>
      <c r="AA191" s="337">
        <v>139521.79</v>
      </c>
      <c r="AB191" s="337">
        <v>0</v>
      </c>
      <c r="AC191" s="337">
        <v>0</v>
      </c>
      <c r="AD191" s="337">
        <v>0</v>
      </c>
      <c r="AE191" s="337">
        <v>0</v>
      </c>
      <c r="AF191" s="337">
        <v>0</v>
      </c>
      <c r="AG191" s="337">
        <v>0</v>
      </c>
      <c r="AH191" s="337">
        <v>0</v>
      </c>
      <c r="AI191" s="337">
        <v>0</v>
      </c>
      <c r="AJ191" s="337">
        <v>0</v>
      </c>
      <c r="AK191" s="337">
        <v>0</v>
      </c>
      <c r="AL191" s="337">
        <v>0</v>
      </c>
      <c r="AM191" s="337">
        <v>0</v>
      </c>
      <c r="AN191" s="337">
        <v>0</v>
      </c>
      <c r="AO191" s="337">
        <v>0</v>
      </c>
      <c r="AP191" s="337">
        <v>0</v>
      </c>
      <c r="AQ191" s="337">
        <v>0</v>
      </c>
      <c r="AR191" s="337">
        <v>0</v>
      </c>
      <c r="AS191" s="337">
        <v>0</v>
      </c>
      <c r="AT191" s="337">
        <v>0</v>
      </c>
      <c r="AU191" s="337">
        <f t="shared" si="2"/>
        <v>0</v>
      </c>
      <c r="AV191" s="337">
        <v>55829.84</v>
      </c>
      <c r="AW191" s="337">
        <v>139521.79</v>
      </c>
      <c r="AX191" s="338">
        <v>88</v>
      </c>
      <c r="AY191" s="338">
        <v>300</v>
      </c>
      <c r="AZ191" s="337">
        <v>658000</v>
      </c>
      <c r="BA191" s="337">
        <v>158222</v>
      </c>
      <c r="BB191" s="339">
        <v>88.42</v>
      </c>
      <c r="BC191" s="339">
        <v>81.187076125949602</v>
      </c>
      <c r="BD191" s="339">
        <v>10.18</v>
      </c>
      <c r="BE191" s="339"/>
      <c r="BF191" s="335" t="s">
        <v>571</v>
      </c>
      <c r="BG191" s="332"/>
      <c r="BH191" s="335" t="s">
        <v>574</v>
      </c>
      <c r="BI191" s="335" t="s">
        <v>577</v>
      </c>
      <c r="BJ191" s="335" t="s">
        <v>721</v>
      </c>
      <c r="BK191" s="335" t="s">
        <v>572</v>
      </c>
      <c r="BL191" s="333" t="s">
        <v>35</v>
      </c>
      <c r="BM191" s="339">
        <v>1148221.3827844199</v>
      </c>
      <c r="BN191" s="333" t="s">
        <v>498</v>
      </c>
      <c r="BO191" s="339"/>
      <c r="BP191" s="340">
        <v>38771</v>
      </c>
      <c r="BQ191" s="340">
        <v>47896</v>
      </c>
      <c r="BR191" s="339">
        <v>39743.19</v>
      </c>
      <c r="BS191" s="339">
        <v>33.92</v>
      </c>
      <c r="BT191" s="339">
        <v>45.6</v>
      </c>
    </row>
    <row r="192" spans="1:72" s="329" customFormat="1" ht="18.2" customHeight="1" x14ac:dyDescent="0.15">
      <c r="A192" s="341">
        <v>190</v>
      </c>
      <c r="B192" s="342" t="s">
        <v>806</v>
      </c>
      <c r="C192" s="342" t="s">
        <v>570</v>
      </c>
      <c r="D192" s="343">
        <v>45231</v>
      </c>
      <c r="E192" s="344" t="s">
        <v>447</v>
      </c>
      <c r="F192" s="345">
        <v>149</v>
      </c>
      <c r="G192" s="345">
        <v>148</v>
      </c>
      <c r="H192" s="346">
        <v>52298.42</v>
      </c>
      <c r="I192" s="346">
        <v>32717.19</v>
      </c>
      <c r="J192" s="346">
        <v>0</v>
      </c>
      <c r="K192" s="346">
        <v>85015.61</v>
      </c>
      <c r="L192" s="346">
        <v>395.63</v>
      </c>
      <c r="M192" s="346">
        <v>0</v>
      </c>
      <c r="N192" s="346">
        <v>0</v>
      </c>
      <c r="O192" s="346">
        <v>0</v>
      </c>
      <c r="P192" s="346">
        <v>0</v>
      </c>
      <c r="Q192" s="346">
        <v>0</v>
      </c>
      <c r="R192" s="346">
        <v>0</v>
      </c>
      <c r="S192" s="346">
        <v>85015.61</v>
      </c>
      <c r="T192" s="346">
        <v>94991.85</v>
      </c>
      <c r="U192" s="346">
        <v>461.5</v>
      </c>
      <c r="V192" s="346">
        <v>0</v>
      </c>
      <c r="W192" s="346">
        <v>0</v>
      </c>
      <c r="X192" s="346">
        <v>0</v>
      </c>
      <c r="Y192" s="346">
        <v>0</v>
      </c>
      <c r="Z192" s="346">
        <v>0</v>
      </c>
      <c r="AA192" s="346">
        <v>95453.35</v>
      </c>
      <c r="AB192" s="346">
        <v>0</v>
      </c>
      <c r="AC192" s="346">
        <v>0</v>
      </c>
      <c r="AD192" s="346">
        <v>0</v>
      </c>
      <c r="AE192" s="346">
        <v>0</v>
      </c>
      <c r="AF192" s="346">
        <v>0</v>
      </c>
      <c r="AG192" s="346">
        <v>0</v>
      </c>
      <c r="AH192" s="346">
        <v>0</v>
      </c>
      <c r="AI192" s="346">
        <v>0</v>
      </c>
      <c r="AJ192" s="346">
        <v>0</v>
      </c>
      <c r="AK192" s="346">
        <v>0</v>
      </c>
      <c r="AL192" s="346">
        <v>0</v>
      </c>
      <c r="AM192" s="346">
        <v>0</v>
      </c>
      <c r="AN192" s="346">
        <v>0</v>
      </c>
      <c r="AO192" s="346">
        <v>0</v>
      </c>
      <c r="AP192" s="346">
        <v>0</v>
      </c>
      <c r="AQ192" s="346">
        <v>0</v>
      </c>
      <c r="AR192" s="346">
        <v>0</v>
      </c>
      <c r="AS192" s="346">
        <v>0</v>
      </c>
      <c r="AT192" s="346">
        <v>0</v>
      </c>
      <c r="AU192" s="346">
        <f t="shared" si="2"/>
        <v>0</v>
      </c>
      <c r="AV192" s="346">
        <v>33112.82</v>
      </c>
      <c r="AW192" s="346">
        <v>95453.35</v>
      </c>
      <c r="AX192" s="347">
        <v>88</v>
      </c>
      <c r="AY192" s="347">
        <v>300</v>
      </c>
      <c r="AZ192" s="346">
        <v>368400</v>
      </c>
      <c r="BA192" s="346">
        <v>90165.18</v>
      </c>
      <c r="BB192" s="348">
        <v>90</v>
      </c>
      <c r="BC192" s="348">
        <v>84.859863863189801</v>
      </c>
      <c r="BD192" s="348">
        <v>10.59</v>
      </c>
      <c r="BE192" s="348"/>
      <c r="BF192" s="344" t="s">
        <v>712</v>
      </c>
      <c r="BG192" s="341"/>
      <c r="BH192" s="344" t="s">
        <v>574</v>
      </c>
      <c r="BI192" s="344" t="s">
        <v>577</v>
      </c>
      <c r="BJ192" s="344" t="s">
        <v>729</v>
      </c>
      <c r="BK192" s="344" t="s">
        <v>572</v>
      </c>
      <c r="BL192" s="342" t="s">
        <v>35</v>
      </c>
      <c r="BM192" s="348">
        <v>671925.37946233002</v>
      </c>
      <c r="BN192" s="342" t="s">
        <v>498</v>
      </c>
      <c r="BO192" s="348"/>
      <c r="BP192" s="349">
        <v>38771</v>
      </c>
      <c r="BQ192" s="349">
        <v>47896</v>
      </c>
      <c r="BR192" s="348">
        <v>29056.55</v>
      </c>
      <c r="BS192" s="348">
        <v>18.760000000000002</v>
      </c>
      <c r="BT192" s="348">
        <v>45.57</v>
      </c>
    </row>
    <row r="193" spans="1:72" s="329" customFormat="1" ht="18.2" customHeight="1" x14ac:dyDescent="0.15">
      <c r="A193" s="332">
        <v>191</v>
      </c>
      <c r="B193" s="333" t="s">
        <v>806</v>
      </c>
      <c r="C193" s="333" t="s">
        <v>570</v>
      </c>
      <c r="D193" s="334">
        <v>45231</v>
      </c>
      <c r="E193" s="335" t="s">
        <v>448</v>
      </c>
      <c r="F193" s="336">
        <v>7</v>
      </c>
      <c r="G193" s="336">
        <v>7</v>
      </c>
      <c r="H193" s="337">
        <v>0</v>
      </c>
      <c r="I193" s="337">
        <v>4410.8999999999996</v>
      </c>
      <c r="J193" s="337">
        <v>0</v>
      </c>
      <c r="K193" s="337">
        <v>4410.8999999999996</v>
      </c>
      <c r="L193" s="337">
        <v>0</v>
      </c>
      <c r="M193" s="337">
        <v>0</v>
      </c>
      <c r="N193" s="337">
        <v>0</v>
      </c>
      <c r="O193" s="337">
        <v>0</v>
      </c>
      <c r="P193" s="337">
        <v>0</v>
      </c>
      <c r="Q193" s="337">
        <v>0</v>
      </c>
      <c r="R193" s="337">
        <v>0</v>
      </c>
      <c r="S193" s="337">
        <v>4410.8999999999996</v>
      </c>
      <c r="T193" s="337">
        <v>166.67</v>
      </c>
      <c r="U193" s="337">
        <v>0</v>
      </c>
      <c r="V193" s="337">
        <v>0</v>
      </c>
      <c r="W193" s="337">
        <v>0</v>
      </c>
      <c r="X193" s="337">
        <v>0</v>
      </c>
      <c r="Y193" s="337">
        <v>0</v>
      </c>
      <c r="Z193" s="337">
        <v>0</v>
      </c>
      <c r="AA193" s="337">
        <v>166.67</v>
      </c>
      <c r="AB193" s="337">
        <v>0</v>
      </c>
      <c r="AC193" s="337">
        <v>0</v>
      </c>
      <c r="AD193" s="337">
        <v>0</v>
      </c>
      <c r="AE193" s="337">
        <v>0</v>
      </c>
      <c r="AF193" s="337">
        <v>0</v>
      </c>
      <c r="AG193" s="337">
        <v>0</v>
      </c>
      <c r="AH193" s="337">
        <v>0</v>
      </c>
      <c r="AI193" s="337">
        <v>0</v>
      </c>
      <c r="AJ193" s="337">
        <v>0</v>
      </c>
      <c r="AK193" s="337">
        <v>0</v>
      </c>
      <c r="AL193" s="337">
        <v>0</v>
      </c>
      <c r="AM193" s="337">
        <v>0</v>
      </c>
      <c r="AN193" s="337">
        <v>0</v>
      </c>
      <c r="AO193" s="337">
        <v>0</v>
      </c>
      <c r="AP193" s="337">
        <v>0</v>
      </c>
      <c r="AQ193" s="337">
        <v>0</v>
      </c>
      <c r="AR193" s="337">
        <v>0</v>
      </c>
      <c r="AS193" s="337">
        <v>0</v>
      </c>
      <c r="AT193" s="337">
        <v>0</v>
      </c>
      <c r="AU193" s="337">
        <f t="shared" si="2"/>
        <v>0</v>
      </c>
      <c r="AV193" s="337">
        <v>4410.8999999999996</v>
      </c>
      <c r="AW193" s="337">
        <v>166.67</v>
      </c>
      <c r="AX193" s="338">
        <v>0</v>
      </c>
      <c r="AY193" s="338">
        <v>300</v>
      </c>
      <c r="AZ193" s="337">
        <v>264083</v>
      </c>
      <c r="BA193" s="337">
        <v>64633.8</v>
      </c>
      <c r="BB193" s="339">
        <v>90</v>
      </c>
      <c r="BC193" s="339">
        <v>6.1420031005449101</v>
      </c>
      <c r="BD193" s="339">
        <v>10.59</v>
      </c>
      <c r="BE193" s="339"/>
      <c r="BF193" s="335" t="s">
        <v>571</v>
      </c>
      <c r="BG193" s="332"/>
      <c r="BH193" s="335" t="s">
        <v>574</v>
      </c>
      <c r="BI193" s="335" t="s">
        <v>577</v>
      </c>
      <c r="BJ193" s="335" t="s">
        <v>721</v>
      </c>
      <c r="BK193" s="335" t="s">
        <v>572</v>
      </c>
      <c r="BL193" s="333" t="s">
        <v>35</v>
      </c>
      <c r="BM193" s="339">
        <v>34861.781927700002</v>
      </c>
      <c r="BN193" s="333" t="s">
        <v>498</v>
      </c>
      <c r="BO193" s="339"/>
      <c r="BP193" s="340">
        <v>38771</v>
      </c>
      <c r="BQ193" s="340">
        <v>47896</v>
      </c>
      <c r="BR193" s="339">
        <v>2252.59</v>
      </c>
      <c r="BS193" s="339">
        <v>0</v>
      </c>
      <c r="BT193" s="339">
        <v>54.43</v>
      </c>
    </row>
    <row r="194" spans="1:72" s="329" customFormat="1" ht="18.2" customHeight="1" x14ac:dyDescent="0.15">
      <c r="A194" s="341">
        <v>192</v>
      </c>
      <c r="B194" s="342" t="s">
        <v>806</v>
      </c>
      <c r="C194" s="342" t="s">
        <v>570</v>
      </c>
      <c r="D194" s="343">
        <v>45231</v>
      </c>
      <c r="E194" s="344" t="s">
        <v>449</v>
      </c>
      <c r="F194" s="345">
        <v>99</v>
      </c>
      <c r="G194" s="345">
        <v>98</v>
      </c>
      <c r="H194" s="346">
        <v>50189.81</v>
      </c>
      <c r="I194" s="346">
        <v>25779.47</v>
      </c>
      <c r="J194" s="346">
        <v>0</v>
      </c>
      <c r="K194" s="346">
        <v>75969.279999999999</v>
      </c>
      <c r="L194" s="346">
        <v>386.01</v>
      </c>
      <c r="M194" s="346">
        <v>0</v>
      </c>
      <c r="N194" s="346">
        <v>0</v>
      </c>
      <c r="O194" s="346">
        <v>0</v>
      </c>
      <c r="P194" s="346">
        <v>0</v>
      </c>
      <c r="Q194" s="346">
        <v>0</v>
      </c>
      <c r="R194" s="346">
        <v>0</v>
      </c>
      <c r="S194" s="346">
        <v>75969.279999999999</v>
      </c>
      <c r="T194" s="346">
        <v>54581.65</v>
      </c>
      <c r="U194" s="346">
        <v>425.75</v>
      </c>
      <c r="V194" s="346">
        <v>0</v>
      </c>
      <c r="W194" s="346">
        <v>0</v>
      </c>
      <c r="X194" s="346">
        <v>0</v>
      </c>
      <c r="Y194" s="346">
        <v>0</v>
      </c>
      <c r="Z194" s="346">
        <v>0</v>
      </c>
      <c r="AA194" s="346">
        <v>55007.4</v>
      </c>
      <c r="AB194" s="346">
        <v>0</v>
      </c>
      <c r="AC194" s="346">
        <v>0</v>
      </c>
      <c r="AD194" s="346">
        <v>0</v>
      </c>
      <c r="AE194" s="346">
        <v>0</v>
      </c>
      <c r="AF194" s="346">
        <v>0</v>
      </c>
      <c r="AG194" s="346">
        <v>0</v>
      </c>
      <c r="AH194" s="346">
        <v>0</v>
      </c>
      <c r="AI194" s="346">
        <v>0</v>
      </c>
      <c r="AJ194" s="346">
        <v>0</v>
      </c>
      <c r="AK194" s="346">
        <v>0</v>
      </c>
      <c r="AL194" s="346">
        <v>0</v>
      </c>
      <c r="AM194" s="346">
        <v>0</v>
      </c>
      <c r="AN194" s="346">
        <v>0</v>
      </c>
      <c r="AO194" s="346">
        <v>0</v>
      </c>
      <c r="AP194" s="346">
        <v>0</v>
      </c>
      <c r="AQ194" s="346">
        <v>0</v>
      </c>
      <c r="AR194" s="346">
        <v>0</v>
      </c>
      <c r="AS194" s="346">
        <v>0</v>
      </c>
      <c r="AT194" s="346">
        <v>0</v>
      </c>
      <c r="AU194" s="346">
        <f t="shared" si="2"/>
        <v>0</v>
      </c>
      <c r="AV194" s="346">
        <v>26165.48</v>
      </c>
      <c r="AW194" s="346">
        <v>55007.4</v>
      </c>
      <c r="AX194" s="347">
        <v>88</v>
      </c>
      <c r="AY194" s="347">
        <v>300</v>
      </c>
      <c r="AZ194" s="346">
        <v>408000</v>
      </c>
      <c r="BA194" s="346">
        <v>88098.47</v>
      </c>
      <c r="BB194" s="348">
        <v>90</v>
      </c>
      <c r="BC194" s="348">
        <v>77.609011825063504</v>
      </c>
      <c r="BD194" s="348">
        <v>10.18</v>
      </c>
      <c r="BE194" s="348"/>
      <c r="BF194" s="344" t="s">
        <v>712</v>
      </c>
      <c r="BG194" s="341"/>
      <c r="BH194" s="344" t="s">
        <v>765</v>
      </c>
      <c r="BI194" s="344" t="s">
        <v>773</v>
      </c>
      <c r="BJ194" s="344" t="s">
        <v>774</v>
      </c>
      <c r="BK194" s="344" t="s">
        <v>572</v>
      </c>
      <c r="BL194" s="342" t="s">
        <v>35</v>
      </c>
      <c r="BM194" s="348">
        <v>600427.23085184</v>
      </c>
      <c r="BN194" s="342" t="s">
        <v>498</v>
      </c>
      <c r="BO194" s="348"/>
      <c r="BP194" s="349">
        <v>38772</v>
      </c>
      <c r="BQ194" s="349">
        <v>47897</v>
      </c>
      <c r="BR194" s="348">
        <v>26790.959999999999</v>
      </c>
      <c r="BS194" s="348">
        <v>18.88</v>
      </c>
      <c r="BT194" s="348">
        <v>48.1</v>
      </c>
    </row>
    <row r="195" spans="1:72" s="329" customFormat="1" ht="18.2" customHeight="1" x14ac:dyDescent="0.15">
      <c r="A195" s="332">
        <v>193</v>
      </c>
      <c r="B195" s="333" t="s">
        <v>806</v>
      </c>
      <c r="C195" s="333" t="s">
        <v>570</v>
      </c>
      <c r="D195" s="334">
        <v>45231</v>
      </c>
      <c r="E195" s="335" t="s">
        <v>450</v>
      </c>
      <c r="F195" s="336">
        <v>1</v>
      </c>
      <c r="G195" s="336">
        <v>1</v>
      </c>
      <c r="H195" s="337">
        <v>47470.879999999997</v>
      </c>
      <c r="I195" s="337">
        <v>353.15</v>
      </c>
      <c r="J195" s="337">
        <v>0</v>
      </c>
      <c r="K195" s="337">
        <v>47824.03</v>
      </c>
      <c r="L195" s="337">
        <v>356.39</v>
      </c>
      <c r="M195" s="337">
        <v>0</v>
      </c>
      <c r="N195" s="337">
        <v>0</v>
      </c>
      <c r="O195" s="337">
        <v>353.15</v>
      </c>
      <c r="P195" s="337">
        <v>0</v>
      </c>
      <c r="Q195" s="337">
        <v>0</v>
      </c>
      <c r="R195" s="337">
        <v>0</v>
      </c>
      <c r="S195" s="337">
        <v>47470.879999999997</v>
      </c>
      <c r="T195" s="337">
        <v>441.48</v>
      </c>
      <c r="U195" s="337">
        <v>435.12</v>
      </c>
      <c r="V195" s="337">
        <v>0</v>
      </c>
      <c r="W195" s="337">
        <v>438.36</v>
      </c>
      <c r="X195" s="337">
        <v>0</v>
      </c>
      <c r="Y195" s="337">
        <v>0</v>
      </c>
      <c r="Z195" s="337">
        <v>0</v>
      </c>
      <c r="AA195" s="337">
        <v>438.24</v>
      </c>
      <c r="AB195" s="337">
        <v>0</v>
      </c>
      <c r="AC195" s="337">
        <v>0</v>
      </c>
      <c r="AD195" s="337">
        <v>0</v>
      </c>
      <c r="AE195" s="337">
        <v>0</v>
      </c>
      <c r="AF195" s="337">
        <v>43.69</v>
      </c>
      <c r="AG195" s="337">
        <v>0</v>
      </c>
      <c r="AH195" s="337">
        <v>0</v>
      </c>
      <c r="AI195" s="337">
        <v>0</v>
      </c>
      <c r="AJ195" s="337">
        <v>16.05</v>
      </c>
      <c r="AK195" s="337">
        <v>0</v>
      </c>
      <c r="AL195" s="337">
        <v>0</v>
      </c>
      <c r="AM195" s="337">
        <v>0</v>
      </c>
      <c r="AN195" s="337">
        <v>0</v>
      </c>
      <c r="AO195" s="337">
        <v>40.380000000000003</v>
      </c>
      <c r="AP195" s="337">
        <v>104.1</v>
      </c>
      <c r="AQ195" s="337">
        <v>0</v>
      </c>
      <c r="AR195" s="337">
        <v>0</v>
      </c>
      <c r="AS195" s="337">
        <v>3.7959999999999999E-3</v>
      </c>
      <c r="AT195" s="337">
        <v>0</v>
      </c>
      <c r="AU195" s="337">
        <f t="shared" ref="AU195:AU253" si="3">SUM(AB195:AR195,W195:Y195,O195:R195)-J195-AS195-AT195</f>
        <v>995.72620400000005</v>
      </c>
      <c r="AV195" s="337">
        <v>356.39</v>
      </c>
      <c r="AW195" s="337">
        <v>438.24</v>
      </c>
      <c r="AX195" s="338">
        <v>88</v>
      </c>
      <c r="AY195" s="338">
        <v>300</v>
      </c>
      <c r="AZ195" s="337">
        <v>330000</v>
      </c>
      <c r="BA195" s="337">
        <v>80756.929999999993</v>
      </c>
      <c r="BB195" s="339">
        <v>89.99</v>
      </c>
      <c r="BC195" s="339">
        <v>52.898302241058403</v>
      </c>
      <c r="BD195" s="339">
        <v>11</v>
      </c>
      <c r="BE195" s="339"/>
      <c r="BF195" s="335" t="s">
        <v>571</v>
      </c>
      <c r="BG195" s="332"/>
      <c r="BH195" s="335" t="s">
        <v>580</v>
      </c>
      <c r="BI195" s="335" t="s">
        <v>583</v>
      </c>
      <c r="BJ195" s="335" t="s">
        <v>639</v>
      </c>
      <c r="BK195" s="335" t="s">
        <v>621</v>
      </c>
      <c r="BL195" s="333" t="s">
        <v>35</v>
      </c>
      <c r="BM195" s="339">
        <v>375188.61603664001</v>
      </c>
      <c r="BN195" s="333" t="s">
        <v>498</v>
      </c>
      <c r="BO195" s="339"/>
      <c r="BP195" s="340">
        <v>38772</v>
      </c>
      <c r="BQ195" s="340">
        <v>47897</v>
      </c>
      <c r="BR195" s="339">
        <v>162.4</v>
      </c>
      <c r="BS195" s="339">
        <v>16.05</v>
      </c>
      <c r="BT195" s="339">
        <v>45.56</v>
      </c>
    </row>
    <row r="196" spans="1:72" s="329" customFormat="1" ht="18.2" customHeight="1" x14ac:dyDescent="0.15">
      <c r="A196" s="341">
        <v>194</v>
      </c>
      <c r="B196" s="342" t="s">
        <v>806</v>
      </c>
      <c r="C196" s="342" t="s">
        <v>570</v>
      </c>
      <c r="D196" s="343">
        <v>45231</v>
      </c>
      <c r="E196" s="344" t="s">
        <v>775</v>
      </c>
      <c r="F196" s="345">
        <v>1</v>
      </c>
      <c r="G196" s="345">
        <v>0</v>
      </c>
      <c r="H196" s="346">
        <v>33366.370000000003</v>
      </c>
      <c r="I196" s="346">
        <v>250.31</v>
      </c>
      <c r="J196" s="346">
        <v>0</v>
      </c>
      <c r="K196" s="346">
        <v>33616.68</v>
      </c>
      <c r="L196" s="346">
        <v>459.89</v>
      </c>
      <c r="M196" s="346">
        <v>0</v>
      </c>
      <c r="N196" s="346">
        <v>0</v>
      </c>
      <c r="O196" s="346">
        <v>250.31</v>
      </c>
      <c r="P196" s="346">
        <v>0</v>
      </c>
      <c r="Q196" s="346">
        <v>0</v>
      </c>
      <c r="R196" s="346">
        <v>0</v>
      </c>
      <c r="S196" s="346">
        <v>33366.370000000003</v>
      </c>
      <c r="T196" s="346">
        <v>296.64999999999998</v>
      </c>
      <c r="U196" s="346">
        <v>591.09</v>
      </c>
      <c r="V196" s="346">
        <v>0</v>
      </c>
      <c r="W196" s="346">
        <v>296.64999999999998</v>
      </c>
      <c r="X196" s="346">
        <v>0</v>
      </c>
      <c r="Y196" s="346">
        <v>0</v>
      </c>
      <c r="Z196" s="346">
        <v>0</v>
      </c>
      <c r="AA196" s="346">
        <v>591.09</v>
      </c>
      <c r="AB196" s="346">
        <v>0</v>
      </c>
      <c r="AC196" s="346">
        <v>0</v>
      </c>
      <c r="AD196" s="346">
        <v>0</v>
      </c>
      <c r="AE196" s="346">
        <v>0</v>
      </c>
      <c r="AF196" s="346">
        <v>91.17</v>
      </c>
      <c r="AG196" s="346">
        <v>0</v>
      </c>
      <c r="AH196" s="346">
        <v>0</v>
      </c>
      <c r="AI196" s="346">
        <v>0.05</v>
      </c>
      <c r="AJ196" s="346">
        <v>11.97</v>
      </c>
      <c r="AK196" s="346">
        <v>0</v>
      </c>
      <c r="AL196" s="346">
        <v>0</v>
      </c>
      <c r="AM196" s="346">
        <v>0</v>
      </c>
      <c r="AN196" s="346">
        <v>0</v>
      </c>
      <c r="AO196" s="346">
        <v>27.95</v>
      </c>
      <c r="AP196" s="346">
        <v>74.790000000000006</v>
      </c>
      <c r="AQ196" s="346">
        <v>1E-3</v>
      </c>
      <c r="AR196" s="346">
        <v>0</v>
      </c>
      <c r="AS196" s="346">
        <v>0</v>
      </c>
      <c r="AT196" s="346">
        <v>0</v>
      </c>
      <c r="AU196" s="346">
        <f t="shared" si="3"/>
        <v>752.89100000000008</v>
      </c>
      <c r="AV196" s="346">
        <v>459.89</v>
      </c>
      <c r="AW196" s="346">
        <v>591.09</v>
      </c>
      <c r="AX196" s="347">
        <v>88</v>
      </c>
      <c r="AY196" s="347">
        <v>300</v>
      </c>
      <c r="AZ196" s="346">
        <v>251600</v>
      </c>
      <c r="BA196" s="346">
        <v>57537</v>
      </c>
      <c r="BB196" s="348">
        <v>84.98</v>
      </c>
      <c r="BC196" s="348">
        <v>49.2808822601109</v>
      </c>
      <c r="BD196" s="348">
        <v>10.59</v>
      </c>
      <c r="BE196" s="348"/>
      <c r="BF196" s="344" t="s">
        <v>571</v>
      </c>
      <c r="BG196" s="341"/>
      <c r="BH196" s="344" t="s">
        <v>599</v>
      </c>
      <c r="BI196" s="344" t="s">
        <v>629</v>
      </c>
      <c r="BJ196" s="344" t="s">
        <v>630</v>
      </c>
      <c r="BK196" s="344" t="s">
        <v>621</v>
      </c>
      <c r="BL196" s="342" t="s">
        <v>35</v>
      </c>
      <c r="BM196" s="348">
        <v>263712.87371260999</v>
      </c>
      <c r="BN196" s="342" t="s">
        <v>498</v>
      </c>
      <c r="BO196" s="348"/>
      <c r="BP196" s="349">
        <v>38772</v>
      </c>
      <c r="BQ196" s="349">
        <v>47897</v>
      </c>
      <c r="BR196" s="348">
        <v>229.75</v>
      </c>
      <c r="BS196" s="348">
        <v>11.97</v>
      </c>
      <c r="BT196" s="348">
        <v>0</v>
      </c>
    </row>
    <row r="197" spans="1:72" s="329" customFormat="1" ht="18.2" customHeight="1" x14ac:dyDescent="0.15">
      <c r="A197" s="332">
        <v>195</v>
      </c>
      <c r="B197" s="333" t="s">
        <v>806</v>
      </c>
      <c r="C197" s="333" t="s">
        <v>570</v>
      </c>
      <c r="D197" s="334">
        <v>45231</v>
      </c>
      <c r="E197" s="335" t="s">
        <v>451</v>
      </c>
      <c r="F197" s="336">
        <v>143</v>
      </c>
      <c r="G197" s="336">
        <v>142</v>
      </c>
      <c r="H197" s="337">
        <v>87634.95</v>
      </c>
      <c r="I197" s="337">
        <v>52850.76</v>
      </c>
      <c r="J197" s="337">
        <v>0</v>
      </c>
      <c r="K197" s="337">
        <v>140485.71</v>
      </c>
      <c r="L197" s="337">
        <v>652.15</v>
      </c>
      <c r="M197" s="337">
        <v>0</v>
      </c>
      <c r="N197" s="337">
        <v>0</v>
      </c>
      <c r="O197" s="337">
        <v>0</v>
      </c>
      <c r="P197" s="337">
        <v>0</v>
      </c>
      <c r="Q197" s="337">
        <v>0</v>
      </c>
      <c r="R197" s="337">
        <v>0</v>
      </c>
      <c r="S197" s="337">
        <v>140485.71</v>
      </c>
      <c r="T197" s="337">
        <v>150987.38</v>
      </c>
      <c r="U197" s="337">
        <v>773.33</v>
      </c>
      <c r="V197" s="337">
        <v>0</v>
      </c>
      <c r="W197" s="337">
        <v>0</v>
      </c>
      <c r="X197" s="337">
        <v>0</v>
      </c>
      <c r="Y197" s="337">
        <v>0</v>
      </c>
      <c r="Z197" s="337">
        <v>0</v>
      </c>
      <c r="AA197" s="337">
        <v>151760.71</v>
      </c>
      <c r="AB197" s="337">
        <v>0</v>
      </c>
      <c r="AC197" s="337">
        <v>0</v>
      </c>
      <c r="AD197" s="337">
        <v>0</v>
      </c>
      <c r="AE197" s="337">
        <v>0</v>
      </c>
      <c r="AF197" s="337">
        <v>0</v>
      </c>
      <c r="AG197" s="337">
        <v>0</v>
      </c>
      <c r="AH197" s="337">
        <v>0</v>
      </c>
      <c r="AI197" s="337">
        <v>0</v>
      </c>
      <c r="AJ197" s="337">
        <v>0</v>
      </c>
      <c r="AK197" s="337">
        <v>0</v>
      </c>
      <c r="AL197" s="337">
        <v>0</v>
      </c>
      <c r="AM197" s="337">
        <v>0</v>
      </c>
      <c r="AN197" s="337">
        <v>0</v>
      </c>
      <c r="AO197" s="337">
        <v>0</v>
      </c>
      <c r="AP197" s="337">
        <v>0</v>
      </c>
      <c r="AQ197" s="337">
        <v>0</v>
      </c>
      <c r="AR197" s="337">
        <v>0</v>
      </c>
      <c r="AS197" s="337">
        <v>0</v>
      </c>
      <c r="AT197" s="337">
        <v>0</v>
      </c>
      <c r="AU197" s="337">
        <f t="shared" si="3"/>
        <v>0</v>
      </c>
      <c r="AV197" s="337">
        <v>53502.91</v>
      </c>
      <c r="AW197" s="337">
        <v>151760.71</v>
      </c>
      <c r="AX197" s="338">
        <v>89</v>
      </c>
      <c r="AY197" s="338">
        <v>300</v>
      </c>
      <c r="AZ197" s="337">
        <v>614000</v>
      </c>
      <c r="BA197" s="337">
        <v>149953.24</v>
      </c>
      <c r="BB197" s="339">
        <v>89.99</v>
      </c>
      <c r="BC197" s="339">
        <v>84.308342006481496</v>
      </c>
      <c r="BD197" s="339">
        <v>10.59</v>
      </c>
      <c r="BE197" s="339"/>
      <c r="BF197" s="335" t="s">
        <v>571</v>
      </c>
      <c r="BG197" s="332"/>
      <c r="BH197" s="335" t="s">
        <v>574</v>
      </c>
      <c r="BI197" s="335" t="s">
        <v>577</v>
      </c>
      <c r="BJ197" s="335" t="s">
        <v>721</v>
      </c>
      <c r="BK197" s="335" t="s">
        <v>572</v>
      </c>
      <c r="BL197" s="333" t="s">
        <v>35</v>
      </c>
      <c r="BM197" s="339">
        <v>1110336.2547276299</v>
      </c>
      <c r="BN197" s="333" t="s">
        <v>498</v>
      </c>
      <c r="BO197" s="339"/>
      <c r="BP197" s="340">
        <v>38778</v>
      </c>
      <c r="BQ197" s="340">
        <v>47903</v>
      </c>
      <c r="BR197" s="339">
        <v>41349.39</v>
      </c>
      <c r="BS197" s="339">
        <v>31.2</v>
      </c>
      <c r="BT197" s="339">
        <v>45.55</v>
      </c>
    </row>
    <row r="198" spans="1:72" s="329" customFormat="1" ht="18.2" customHeight="1" x14ac:dyDescent="0.15">
      <c r="A198" s="341">
        <v>196</v>
      </c>
      <c r="B198" s="342" t="s">
        <v>806</v>
      </c>
      <c r="C198" s="342" t="s">
        <v>570</v>
      </c>
      <c r="D198" s="343">
        <v>45231</v>
      </c>
      <c r="E198" s="344" t="s">
        <v>452</v>
      </c>
      <c r="F198" s="345">
        <v>178</v>
      </c>
      <c r="G198" s="345">
        <v>177</v>
      </c>
      <c r="H198" s="346">
        <v>36769.72</v>
      </c>
      <c r="I198" s="346">
        <v>24514.32</v>
      </c>
      <c r="J198" s="346">
        <v>0</v>
      </c>
      <c r="K198" s="346">
        <v>61284.04</v>
      </c>
      <c r="L198" s="346">
        <v>273.66000000000003</v>
      </c>
      <c r="M198" s="346">
        <v>0</v>
      </c>
      <c r="N198" s="346">
        <v>0</v>
      </c>
      <c r="O198" s="346">
        <v>0</v>
      </c>
      <c r="P198" s="346">
        <v>0</v>
      </c>
      <c r="Q198" s="346">
        <v>0</v>
      </c>
      <c r="R198" s="346">
        <v>0</v>
      </c>
      <c r="S198" s="346">
        <v>61284.04</v>
      </c>
      <c r="T198" s="346">
        <v>81597.14</v>
      </c>
      <c r="U198" s="346">
        <v>324.47000000000003</v>
      </c>
      <c r="V198" s="346">
        <v>0</v>
      </c>
      <c r="W198" s="346">
        <v>0</v>
      </c>
      <c r="X198" s="346">
        <v>0</v>
      </c>
      <c r="Y198" s="346">
        <v>0</v>
      </c>
      <c r="Z198" s="346">
        <v>0</v>
      </c>
      <c r="AA198" s="346">
        <v>81921.61</v>
      </c>
      <c r="AB198" s="346">
        <v>0</v>
      </c>
      <c r="AC198" s="346">
        <v>0</v>
      </c>
      <c r="AD198" s="346">
        <v>0</v>
      </c>
      <c r="AE198" s="346">
        <v>0</v>
      </c>
      <c r="AF198" s="346">
        <v>0</v>
      </c>
      <c r="AG198" s="346">
        <v>0</v>
      </c>
      <c r="AH198" s="346">
        <v>0</v>
      </c>
      <c r="AI198" s="346">
        <v>0</v>
      </c>
      <c r="AJ198" s="346">
        <v>0</v>
      </c>
      <c r="AK198" s="346">
        <v>0</v>
      </c>
      <c r="AL198" s="346">
        <v>0</v>
      </c>
      <c r="AM198" s="346">
        <v>0</v>
      </c>
      <c r="AN198" s="346">
        <v>0</v>
      </c>
      <c r="AO198" s="346">
        <v>0</v>
      </c>
      <c r="AP198" s="346">
        <v>0</v>
      </c>
      <c r="AQ198" s="346">
        <v>0</v>
      </c>
      <c r="AR198" s="346">
        <v>0</v>
      </c>
      <c r="AS198" s="346">
        <v>0</v>
      </c>
      <c r="AT198" s="346">
        <v>0</v>
      </c>
      <c r="AU198" s="346">
        <f t="shared" si="3"/>
        <v>0</v>
      </c>
      <c r="AV198" s="346">
        <v>24787.98</v>
      </c>
      <c r="AW198" s="346">
        <v>81921.61</v>
      </c>
      <c r="AX198" s="347">
        <v>89</v>
      </c>
      <c r="AY198" s="347">
        <v>300</v>
      </c>
      <c r="AZ198" s="346">
        <v>262295</v>
      </c>
      <c r="BA198" s="346">
        <v>62920</v>
      </c>
      <c r="BB198" s="348">
        <v>88.25</v>
      </c>
      <c r="BC198" s="348">
        <v>85.955443897012103</v>
      </c>
      <c r="BD198" s="348">
        <v>10.59</v>
      </c>
      <c r="BE198" s="348"/>
      <c r="BF198" s="344" t="s">
        <v>712</v>
      </c>
      <c r="BG198" s="341"/>
      <c r="BH198" s="344" t="s">
        <v>352</v>
      </c>
      <c r="BI198" s="344" t="s">
        <v>617</v>
      </c>
      <c r="BJ198" s="344" t="s">
        <v>733</v>
      </c>
      <c r="BK198" s="344" t="s">
        <v>572</v>
      </c>
      <c r="BL198" s="342" t="s">
        <v>35</v>
      </c>
      <c r="BM198" s="348">
        <v>484361.65819411998</v>
      </c>
      <c r="BN198" s="342" t="s">
        <v>498</v>
      </c>
      <c r="BO198" s="348"/>
      <c r="BP198" s="349">
        <v>38778</v>
      </c>
      <c r="BQ198" s="349">
        <v>47903</v>
      </c>
      <c r="BR198" s="348">
        <v>28041.98</v>
      </c>
      <c r="BS198" s="348">
        <v>13.09</v>
      </c>
      <c r="BT198" s="348">
        <v>45.55</v>
      </c>
    </row>
    <row r="199" spans="1:72" s="329" customFormat="1" ht="18.2" customHeight="1" x14ac:dyDescent="0.15">
      <c r="A199" s="332">
        <v>197</v>
      </c>
      <c r="B199" s="333" t="s">
        <v>806</v>
      </c>
      <c r="C199" s="333" t="s">
        <v>570</v>
      </c>
      <c r="D199" s="334">
        <v>45231</v>
      </c>
      <c r="E199" s="335" t="s">
        <v>776</v>
      </c>
      <c r="F199" s="336">
        <v>5</v>
      </c>
      <c r="G199" s="336">
        <v>4</v>
      </c>
      <c r="H199" s="337">
        <v>42929.440000000002</v>
      </c>
      <c r="I199" s="337">
        <v>1304.19</v>
      </c>
      <c r="J199" s="337">
        <v>0</v>
      </c>
      <c r="K199" s="337">
        <v>44233.63</v>
      </c>
      <c r="L199" s="337">
        <v>323.18</v>
      </c>
      <c r="M199" s="337">
        <v>0</v>
      </c>
      <c r="N199" s="337">
        <v>0</v>
      </c>
      <c r="O199" s="337">
        <v>0</v>
      </c>
      <c r="P199" s="337">
        <v>0</v>
      </c>
      <c r="Q199" s="337">
        <v>0</v>
      </c>
      <c r="R199" s="337">
        <v>0</v>
      </c>
      <c r="S199" s="337">
        <v>44233.63</v>
      </c>
      <c r="T199" s="337">
        <v>1546.08</v>
      </c>
      <c r="U199" s="337">
        <v>378.83</v>
      </c>
      <c r="V199" s="337">
        <v>0</v>
      </c>
      <c r="W199" s="337">
        <v>0</v>
      </c>
      <c r="X199" s="337">
        <v>0</v>
      </c>
      <c r="Y199" s="337">
        <v>0</v>
      </c>
      <c r="Z199" s="337">
        <v>0</v>
      </c>
      <c r="AA199" s="337">
        <v>1924.91</v>
      </c>
      <c r="AB199" s="337">
        <v>0</v>
      </c>
      <c r="AC199" s="337">
        <v>0</v>
      </c>
      <c r="AD199" s="337">
        <v>0</v>
      </c>
      <c r="AE199" s="337">
        <v>0</v>
      </c>
      <c r="AF199" s="337">
        <v>0</v>
      </c>
      <c r="AG199" s="337">
        <v>0</v>
      </c>
      <c r="AH199" s="337">
        <v>0</v>
      </c>
      <c r="AI199" s="337">
        <v>0</v>
      </c>
      <c r="AJ199" s="337">
        <v>0</v>
      </c>
      <c r="AK199" s="337">
        <v>0</v>
      </c>
      <c r="AL199" s="337">
        <v>0</v>
      </c>
      <c r="AM199" s="337">
        <v>0</v>
      </c>
      <c r="AN199" s="337">
        <v>0</v>
      </c>
      <c r="AO199" s="337">
        <v>0</v>
      </c>
      <c r="AP199" s="337">
        <v>0</v>
      </c>
      <c r="AQ199" s="337">
        <v>0</v>
      </c>
      <c r="AR199" s="337">
        <v>0</v>
      </c>
      <c r="AS199" s="337">
        <v>0</v>
      </c>
      <c r="AT199" s="337">
        <v>0</v>
      </c>
      <c r="AU199" s="337">
        <f t="shared" si="3"/>
        <v>0</v>
      </c>
      <c r="AV199" s="337">
        <v>1627.37</v>
      </c>
      <c r="AW199" s="337">
        <v>1924.91</v>
      </c>
      <c r="AX199" s="338">
        <v>89</v>
      </c>
      <c r="AY199" s="338">
        <v>300</v>
      </c>
      <c r="AZ199" s="337">
        <v>360000</v>
      </c>
      <c r="BA199" s="337">
        <v>73847.38</v>
      </c>
      <c r="BB199" s="339">
        <v>89.99</v>
      </c>
      <c r="BC199" s="339">
        <v>53.9028515798394</v>
      </c>
      <c r="BD199" s="339">
        <v>10.59</v>
      </c>
      <c r="BE199" s="339"/>
      <c r="BF199" s="335" t="s">
        <v>571</v>
      </c>
      <c r="BG199" s="332"/>
      <c r="BH199" s="335" t="s">
        <v>695</v>
      </c>
      <c r="BI199" s="335" t="s">
        <v>757</v>
      </c>
      <c r="BJ199" s="335" t="s">
        <v>770</v>
      </c>
      <c r="BK199" s="335" t="s">
        <v>621</v>
      </c>
      <c r="BL199" s="333" t="s">
        <v>35</v>
      </c>
      <c r="BM199" s="339">
        <v>349602.83908738999</v>
      </c>
      <c r="BN199" s="333" t="s">
        <v>498</v>
      </c>
      <c r="BO199" s="339"/>
      <c r="BP199" s="340">
        <v>38779</v>
      </c>
      <c r="BQ199" s="340">
        <v>47904</v>
      </c>
      <c r="BR199" s="339">
        <v>930.86</v>
      </c>
      <c r="BS199" s="339">
        <v>15.37</v>
      </c>
      <c r="BT199" s="339">
        <v>45.59</v>
      </c>
    </row>
    <row r="200" spans="1:72" s="329" customFormat="1" ht="18.2" customHeight="1" x14ac:dyDescent="0.15">
      <c r="A200" s="341">
        <v>198</v>
      </c>
      <c r="B200" s="342" t="s">
        <v>806</v>
      </c>
      <c r="C200" s="342" t="s">
        <v>570</v>
      </c>
      <c r="D200" s="343">
        <v>45231</v>
      </c>
      <c r="E200" s="344" t="s">
        <v>453</v>
      </c>
      <c r="F200" s="345">
        <v>168</v>
      </c>
      <c r="G200" s="345">
        <v>167</v>
      </c>
      <c r="H200" s="346">
        <v>52439.44</v>
      </c>
      <c r="I200" s="346">
        <v>35460.18</v>
      </c>
      <c r="J200" s="346">
        <v>0</v>
      </c>
      <c r="K200" s="346">
        <v>87899.62</v>
      </c>
      <c r="L200" s="346">
        <v>396.89</v>
      </c>
      <c r="M200" s="346">
        <v>0</v>
      </c>
      <c r="N200" s="346">
        <v>0</v>
      </c>
      <c r="O200" s="346">
        <v>0</v>
      </c>
      <c r="P200" s="346">
        <v>0</v>
      </c>
      <c r="Q200" s="346">
        <v>0</v>
      </c>
      <c r="R200" s="346">
        <v>0</v>
      </c>
      <c r="S200" s="346">
        <v>87899.62</v>
      </c>
      <c r="T200" s="346">
        <v>105359.05</v>
      </c>
      <c r="U200" s="346">
        <v>444.83</v>
      </c>
      <c r="V200" s="346">
        <v>0</v>
      </c>
      <c r="W200" s="346">
        <v>0</v>
      </c>
      <c r="X200" s="346">
        <v>0</v>
      </c>
      <c r="Y200" s="346">
        <v>0</v>
      </c>
      <c r="Z200" s="346">
        <v>0</v>
      </c>
      <c r="AA200" s="346">
        <v>105803.88</v>
      </c>
      <c r="AB200" s="346">
        <v>0</v>
      </c>
      <c r="AC200" s="346">
        <v>0</v>
      </c>
      <c r="AD200" s="346">
        <v>0</v>
      </c>
      <c r="AE200" s="346">
        <v>0</v>
      </c>
      <c r="AF200" s="346">
        <v>0</v>
      </c>
      <c r="AG200" s="346">
        <v>0</v>
      </c>
      <c r="AH200" s="346">
        <v>0</v>
      </c>
      <c r="AI200" s="346">
        <v>0</v>
      </c>
      <c r="AJ200" s="346">
        <v>0</v>
      </c>
      <c r="AK200" s="346">
        <v>0</v>
      </c>
      <c r="AL200" s="346">
        <v>0</v>
      </c>
      <c r="AM200" s="346">
        <v>0</v>
      </c>
      <c r="AN200" s="346">
        <v>0</v>
      </c>
      <c r="AO200" s="346">
        <v>0</v>
      </c>
      <c r="AP200" s="346">
        <v>0</v>
      </c>
      <c r="AQ200" s="346">
        <v>0</v>
      </c>
      <c r="AR200" s="346">
        <v>0</v>
      </c>
      <c r="AS200" s="346">
        <v>0</v>
      </c>
      <c r="AT200" s="346">
        <v>0</v>
      </c>
      <c r="AU200" s="346">
        <f t="shared" si="3"/>
        <v>0</v>
      </c>
      <c r="AV200" s="346">
        <v>35857.07</v>
      </c>
      <c r="AW200" s="346">
        <v>105803.88</v>
      </c>
      <c r="AX200" s="347">
        <v>89</v>
      </c>
      <c r="AY200" s="347">
        <v>300</v>
      </c>
      <c r="AZ200" s="346">
        <v>383388.39</v>
      </c>
      <c r="BA200" s="346">
        <v>91350</v>
      </c>
      <c r="BB200" s="348">
        <v>89.99</v>
      </c>
      <c r="BC200" s="348">
        <v>86.590988547345404</v>
      </c>
      <c r="BD200" s="348">
        <v>10.18</v>
      </c>
      <c r="BE200" s="348"/>
      <c r="BF200" s="344" t="s">
        <v>712</v>
      </c>
      <c r="BG200" s="341"/>
      <c r="BH200" s="344" t="s">
        <v>599</v>
      </c>
      <c r="BI200" s="344" t="s">
        <v>646</v>
      </c>
      <c r="BJ200" s="344" t="s">
        <v>653</v>
      </c>
      <c r="BK200" s="344" t="s">
        <v>572</v>
      </c>
      <c r="BL200" s="342" t="s">
        <v>35</v>
      </c>
      <c r="BM200" s="348">
        <v>694719.30534985999</v>
      </c>
      <c r="BN200" s="342" t="s">
        <v>498</v>
      </c>
      <c r="BO200" s="348"/>
      <c r="BP200" s="349">
        <v>38777</v>
      </c>
      <c r="BQ200" s="349">
        <v>47904</v>
      </c>
      <c r="BR200" s="348">
        <v>34120.120000000003</v>
      </c>
      <c r="BS200" s="348">
        <v>19.57</v>
      </c>
      <c r="BT200" s="348">
        <v>45.58</v>
      </c>
    </row>
    <row r="201" spans="1:72" s="329" customFormat="1" ht="18.2" customHeight="1" x14ac:dyDescent="0.15">
      <c r="A201" s="332">
        <v>199</v>
      </c>
      <c r="B201" s="333" t="s">
        <v>806</v>
      </c>
      <c r="C201" s="333" t="s">
        <v>570</v>
      </c>
      <c r="D201" s="334">
        <v>45231</v>
      </c>
      <c r="E201" s="335" t="s">
        <v>278</v>
      </c>
      <c r="F201" s="336">
        <v>143</v>
      </c>
      <c r="G201" s="336">
        <v>142</v>
      </c>
      <c r="H201" s="337">
        <v>70323.31</v>
      </c>
      <c r="I201" s="337">
        <v>43981.4</v>
      </c>
      <c r="J201" s="337">
        <v>0</v>
      </c>
      <c r="K201" s="337">
        <v>114304.71</v>
      </c>
      <c r="L201" s="337">
        <v>532.20000000000005</v>
      </c>
      <c r="M201" s="337">
        <v>0</v>
      </c>
      <c r="N201" s="337">
        <v>0</v>
      </c>
      <c r="O201" s="337">
        <v>0</v>
      </c>
      <c r="P201" s="337">
        <v>0</v>
      </c>
      <c r="Q201" s="337">
        <v>0</v>
      </c>
      <c r="R201" s="337">
        <v>0</v>
      </c>
      <c r="S201" s="337">
        <v>114304.71</v>
      </c>
      <c r="T201" s="337">
        <v>117424.1</v>
      </c>
      <c r="U201" s="337">
        <v>596.54</v>
      </c>
      <c r="V201" s="337">
        <v>0</v>
      </c>
      <c r="W201" s="337">
        <v>0</v>
      </c>
      <c r="X201" s="337">
        <v>0</v>
      </c>
      <c r="Y201" s="337">
        <v>0</v>
      </c>
      <c r="Z201" s="337">
        <v>0</v>
      </c>
      <c r="AA201" s="337">
        <v>118020.64</v>
      </c>
      <c r="AB201" s="337">
        <v>0</v>
      </c>
      <c r="AC201" s="337">
        <v>0</v>
      </c>
      <c r="AD201" s="337">
        <v>0</v>
      </c>
      <c r="AE201" s="337">
        <v>0</v>
      </c>
      <c r="AF201" s="337">
        <v>0</v>
      </c>
      <c r="AG201" s="337">
        <v>0</v>
      </c>
      <c r="AH201" s="337">
        <v>0</v>
      </c>
      <c r="AI201" s="337">
        <v>0</v>
      </c>
      <c r="AJ201" s="337">
        <v>0</v>
      </c>
      <c r="AK201" s="337">
        <v>0</v>
      </c>
      <c r="AL201" s="337">
        <v>0</v>
      </c>
      <c r="AM201" s="337">
        <v>0</v>
      </c>
      <c r="AN201" s="337">
        <v>0</v>
      </c>
      <c r="AO201" s="337">
        <v>0</v>
      </c>
      <c r="AP201" s="337">
        <v>0</v>
      </c>
      <c r="AQ201" s="337">
        <v>0</v>
      </c>
      <c r="AR201" s="337">
        <v>0</v>
      </c>
      <c r="AS201" s="337">
        <v>0</v>
      </c>
      <c r="AT201" s="337">
        <v>0</v>
      </c>
      <c r="AU201" s="337">
        <f t="shared" si="3"/>
        <v>0</v>
      </c>
      <c r="AV201" s="337">
        <v>44513.599999999999</v>
      </c>
      <c r="AW201" s="337">
        <v>118020.64</v>
      </c>
      <c r="AX201" s="338">
        <v>89</v>
      </c>
      <c r="AY201" s="338">
        <v>300</v>
      </c>
      <c r="AZ201" s="337">
        <v>505000</v>
      </c>
      <c r="BA201" s="337">
        <v>122500.06</v>
      </c>
      <c r="BB201" s="339">
        <v>89.25</v>
      </c>
      <c r="BC201" s="339">
        <v>83.279105067377103</v>
      </c>
      <c r="BD201" s="339">
        <v>10.18</v>
      </c>
      <c r="BE201" s="339"/>
      <c r="BF201" s="335" t="s">
        <v>571</v>
      </c>
      <c r="BG201" s="332"/>
      <c r="BH201" s="335" t="s">
        <v>635</v>
      </c>
      <c r="BI201" s="335" t="s">
        <v>650</v>
      </c>
      <c r="BJ201" s="335" t="s">
        <v>746</v>
      </c>
      <c r="BK201" s="335" t="s">
        <v>572</v>
      </c>
      <c r="BL201" s="333" t="s">
        <v>35</v>
      </c>
      <c r="BM201" s="339">
        <v>903413.33363462996</v>
      </c>
      <c r="BN201" s="333" t="s">
        <v>498</v>
      </c>
      <c r="BO201" s="339"/>
      <c r="BP201" s="340">
        <v>38779</v>
      </c>
      <c r="BQ201" s="340">
        <v>47904</v>
      </c>
      <c r="BR201" s="339">
        <v>41490.080000000002</v>
      </c>
      <c r="BS201" s="339">
        <v>26.26</v>
      </c>
      <c r="BT201" s="339">
        <v>45.58</v>
      </c>
    </row>
    <row r="202" spans="1:72" s="329" customFormat="1" ht="18.2" customHeight="1" x14ac:dyDescent="0.15">
      <c r="A202" s="341">
        <v>200</v>
      </c>
      <c r="B202" s="342" t="s">
        <v>806</v>
      </c>
      <c r="C202" s="342" t="s">
        <v>570</v>
      </c>
      <c r="D202" s="343">
        <v>45231</v>
      </c>
      <c r="E202" s="344" t="s">
        <v>454</v>
      </c>
      <c r="F202" s="345">
        <v>163</v>
      </c>
      <c r="G202" s="345">
        <v>162</v>
      </c>
      <c r="H202" s="346">
        <v>33079.54</v>
      </c>
      <c r="I202" s="346">
        <v>26408.61</v>
      </c>
      <c r="J202" s="346">
        <v>0</v>
      </c>
      <c r="K202" s="346">
        <v>59488.15</v>
      </c>
      <c r="L202" s="346">
        <v>306.23</v>
      </c>
      <c r="M202" s="346">
        <v>0</v>
      </c>
      <c r="N202" s="346">
        <v>0</v>
      </c>
      <c r="O202" s="346">
        <v>0</v>
      </c>
      <c r="P202" s="346">
        <v>0</v>
      </c>
      <c r="Q202" s="346">
        <v>0</v>
      </c>
      <c r="R202" s="346">
        <v>0</v>
      </c>
      <c r="S202" s="346">
        <v>59488.15</v>
      </c>
      <c r="T202" s="346">
        <v>71084</v>
      </c>
      <c r="U202" s="346">
        <v>291.89999999999998</v>
      </c>
      <c r="V202" s="346">
        <v>0</v>
      </c>
      <c r="W202" s="346">
        <v>0</v>
      </c>
      <c r="X202" s="346">
        <v>0</v>
      </c>
      <c r="Y202" s="346">
        <v>0</v>
      </c>
      <c r="Z202" s="346">
        <v>0</v>
      </c>
      <c r="AA202" s="346">
        <v>71375.899999999994</v>
      </c>
      <c r="AB202" s="346">
        <v>0</v>
      </c>
      <c r="AC202" s="346">
        <v>0</v>
      </c>
      <c r="AD202" s="346">
        <v>0</v>
      </c>
      <c r="AE202" s="346">
        <v>0</v>
      </c>
      <c r="AF202" s="346">
        <v>0</v>
      </c>
      <c r="AG202" s="346">
        <v>0</v>
      </c>
      <c r="AH202" s="346">
        <v>0</v>
      </c>
      <c r="AI202" s="346">
        <v>0</v>
      </c>
      <c r="AJ202" s="346">
        <v>0</v>
      </c>
      <c r="AK202" s="346">
        <v>0</v>
      </c>
      <c r="AL202" s="346">
        <v>0</v>
      </c>
      <c r="AM202" s="346">
        <v>0</v>
      </c>
      <c r="AN202" s="346">
        <v>0</v>
      </c>
      <c r="AO202" s="346">
        <v>0</v>
      </c>
      <c r="AP202" s="346">
        <v>0</v>
      </c>
      <c r="AQ202" s="346">
        <v>0</v>
      </c>
      <c r="AR202" s="346">
        <v>0</v>
      </c>
      <c r="AS202" s="346">
        <v>0</v>
      </c>
      <c r="AT202" s="346">
        <v>0</v>
      </c>
      <c r="AU202" s="346">
        <f t="shared" si="3"/>
        <v>0</v>
      </c>
      <c r="AV202" s="346">
        <v>26714.84</v>
      </c>
      <c r="AW202" s="346">
        <v>71375.899999999994</v>
      </c>
      <c r="AX202" s="347">
        <v>77</v>
      </c>
      <c r="AY202" s="347">
        <v>300</v>
      </c>
      <c r="AZ202" s="346">
        <v>263172.34000000003</v>
      </c>
      <c r="BA202" s="346">
        <v>62920</v>
      </c>
      <c r="BB202" s="348">
        <v>88</v>
      </c>
      <c r="BC202" s="348">
        <v>83.200209790209797</v>
      </c>
      <c r="BD202" s="348">
        <v>10.59</v>
      </c>
      <c r="BE202" s="348"/>
      <c r="BF202" s="344" t="s">
        <v>712</v>
      </c>
      <c r="BG202" s="341"/>
      <c r="BH202" s="344" t="s">
        <v>352</v>
      </c>
      <c r="BI202" s="344" t="s">
        <v>617</v>
      </c>
      <c r="BJ202" s="344" t="s">
        <v>733</v>
      </c>
      <c r="BK202" s="344" t="s">
        <v>572</v>
      </c>
      <c r="BL202" s="342" t="s">
        <v>35</v>
      </c>
      <c r="BM202" s="348">
        <v>470167.74639694998</v>
      </c>
      <c r="BN202" s="342" t="s">
        <v>498</v>
      </c>
      <c r="BO202" s="348"/>
      <c r="BP202" s="349">
        <v>38786</v>
      </c>
      <c r="BQ202" s="349">
        <v>47911</v>
      </c>
      <c r="BR202" s="348">
        <v>25373.84</v>
      </c>
      <c r="BS202" s="348">
        <v>13.09</v>
      </c>
      <c r="BT202" s="348">
        <v>45.53</v>
      </c>
    </row>
    <row r="203" spans="1:72" s="329" customFormat="1" ht="18.2" customHeight="1" x14ac:dyDescent="0.15">
      <c r="A203" s="332">
        <v>201</v>
      </c>
      <c r="B203" s="333" t="s">
        <v>806</v>
      </c>
      <c r="C203" s="333" t="s">
        <v>570</v>
      </c>
      <c r="D203" s="334">
        <v>45231</v>
      </c>
      <c r="E203" s="335" t="s">
        <v>455</v>
      </c>
      <c r="F203" s="336">
        <v>171</v>
      </c>
      <c r="G203" s="336">
        <v>170</v>
      </c>
      <c r="H203" s="337">
        <v>36769.72</v>
      </c>
      <c r="I203" s="337">
        <v>24102.6</v>
      </c>
      <c r="J203" s="337">
        <v>0</v>
      </c>
      <c r="K203" s="337">
        <v>60872.32</v>
      </c>
      <c r="L203" s="337">
        <v>273.66000000000003</v>
      </c>
      <c r="M203" s="337">
        <v>0</v>
      </c>
      <c r="N203" s="337">
        <v>0</v>
      </c>
      <c r="O203" s="337">
        <v>0</v>
      </c>
      <c r="P203" s="337">
        <v>0</v>
      </c>
      <c r="Q203" s="337">
        <v>0</v>
      </c>
      <c r="R203" s="337">
        <v>0</v>
      </c>
      <c r="S203" s="337">
        <v>60872.32</v>
      </c>
      <c r="T203" s="337">
        <v>78173.81</v>
      </c>
      <c r="U203" s="337">
        <v>324.47000000000003</v>
      </c>
      <c r="V203" s="337">
        <v>0</v>
      </c>
      <c r="W203" s="337">
        <v>0</v>
      </c>
      <c r="X203" s="337">
        <v>0</v>
      </c>
      <c r="Y203" s="337">
        <v>0</v>
      </c>
      <c r="Z203" s="337">
        <v>0</v>
      </c>
      <c r="AA203" s="337">
        <v>78498.28</v>
      </c>
      <c r="AB203" s="337">
        <v>0</v>
      </c>
      <c r="AC203" s="337">
        <v>0</v>
      </c>
      <c r="AD203" s="337">
        <v>0</v>
      </c>
      <c r="AE203" s="337">
        <v>0</v>
      </c>
      <c r="AF203" s="337">
        <v>0</v>
      </c>
      <c r="AG203" s="337">
        <v>0</v>
      </c>
      <c r="AH203" s="337">
        <v>0</v>
      </c>
      <c r="AI203" s="337">
        <v>0</v>
      </c>
      <c r="AJ203" s="337">
        <v>0</v>
      </c>
      <c r="AK203" s="337">
        <v>0</v>
      </c>
      <c r="AL203" s="337">
        <v>0</v>
      </c>
      <c r="AM203" s="337">
        <v>0</v>
      </c>
      <c r="AN203" s="337">
        <v>0</v>
      </c>
      <c r="AO203" s="337">
        <v>0</v>
      </c>
      <c r="AP203" s="337">
        <v>0</v>
      </c>
      <c r="AQ203" s="337">
        <v>0</v>
      </c>
      <c r="AR203" s="337">
        <v>0</v>
      </c>
      <c r="AS203" s="337">
        <v>0</v>
      </c>
      <c r="AT203" s="337">
        <v>0</v>
      </c>
      <c r="AU203" s="337">
        <f t="shared" si="3"/>
        <v>0</v>
      </c>
      <c r="AV203" s="337">
        <v>24376.26</v>
      </c>
      <c r="AW203" s="337">
        <v>78498.28</v>
      </c>
      <c r="AX203" s="338">
        <v>89</v>
      </c>
      <c r="AY203" s="338">
        <v>300</v>
      </c>
      <c r="AZ203" s="337">
        <v>263172.34000000003</v>
      </c>
      <c r="BA203" s="337">
        <v>62920</v>
      </c>
      <c r="BB203" s="339">
        <v>88</v>
      </c>
      <c r="BC203" s="339">
        <v>85.136111888111898</v>
      </c>
      <c r="BD203" s="339">
        <v>10.59</v>
      </c>
      <c r="BE203" s="339"/>
      <c r="BF203" s="335" t="s">
        <v>712</v>
      </c>
      <c r="BG203" s="332"/>
      <c r="BH203" s="335" t="s">
        <v>352</v>
      </c>
      <c r="BI203" s="335" t="s">
        <v>617</v>
      </c>
      <c r="BJ203" s="335" t="s">
        <v>733</v>
      </c>
      <c r="BK203" s="335" t="s">
        <v>572</v>
      </c>
      <c r="BL203" s="333" t="s">
        <v>35</v>
      </c>
      <c r="BM203" s="339">
        <v>481107.60735295998</v>
      </c>
      <c r="BN203" s="333" t="s">
        <v>498</v>
      </c>
      <c r="BO203" s="339"/>
      <c r="BP203" s="340">
        <v>38786</v>
      </c>
      <c r="BQ203" s="340">
        <v>47911</v>
      </c>
      <c r="BR203" s="339">
        <v>26806.86</v>
      </c>
      <c r="BS203" s="339">
        <v>13.09</v>
      </c>
      <c r="BT203" s="339">
        <v>45.53</v>
      </c>
    </row>
    <row r="204" spans="1:72" s="329" customFormat="1" ht="18.2" customHeight="1" x14ac:dyDescent="0.15">
      <c r="A204" s="341">
        <v>202</v>
      </c>
      <c r="B204" s="342" t="s">
        <v>806</v>
      </c>
      <c r="C204" s="342" t="s">
        <v>570</v>
      </c>
      <c r="D204" s="343">
        <v>45231</v>
      </c>
      <c r="E204" s="344" t="s">
        <v>777</v>
      </c>
      <c r="F204" s="345">
        <v>0</v>
      </c>
      <c r="G204" s="345">
        <v>0</v>
      </c>
      <c r="H204" s="346">
        <v>100241.88</v>
      </c>
      <c r="I204" s="346">
        <v>0</v>
      </c>
      <c r="J204" s="346">
        <v>0</v>
      </c>
      <c r="K204" s="346">
        <v>100241.88</v>
      </c>
      <c r="L204" s="346">
        <v>797.25</v>
      </c>
      <c r="M204" s="346">
        <v>0</v>
      </c>
      <c r="N204" s="346">
        <v>0</v>
      </c>
      <c r="O204" s="346">
        <v>0</v>
      </c>
      <c r="P204" s="346">
        <v>797.25</v>
      </c>
      <c r="Q204" s="346">
        <v>79.84</v>
      </c>
      <c r="R204" s="346">
        <v>0</v>
      </c>
      <c r="S204" s="346">
        <v>99364.79</v>
      </c>
      <c r="T204" s="346">
        <v>0</v>
      </c>
      <c r="U204" s="346">
        <v>849.71</v>
      </c>
      <c r="V204" s="346">
        <v>0</v>
      </c>
      <c r="W204" s="346">
        <v>0</v>
      </c>
      <c r="X204" s="346">
        <v>849.71</v>
      </c>
      <c r="Y204" s="346">
        <v>0</v>
      </c>
      <c r="Z204" s="346">
        <v>0</v>
      </c>
      <c r="AA204" s="346">
        <v>0</v>
      </c>
      <c r="AB204" s="346">
        <v>38.31</v>
      </c>
      <c r="AC204" s="346">
        <v>0</v>
      </c>
      <c r="AD204" s="346">
        <v>0</v>
      </c>
      <c r="AE204" s="346">
        <v>0</v>
      </c>
      <c r="AF204" s="346">
        <v>0</v>
      </c>
      <c r="AG204" s="346">
        <v>0</v>
      </c>
      <c r="AH204" s="346">
        <v>84.26</v>
      </c>
      <c r="AI204" s="346">
        <v>232.23</v>
      </c>
      <c r="AJ204" s="346">
        <v>0</v>
      </c>
      <c r="AK204" s="346">
        <v>0</v>
      </c>
      <c r="AL204" s="346">
        <v>0</v>
      </c>
      <c r="AM204" s="346">
        <v>0</v>
      </c>
      <c r="AN204" s="346">
        <v>0</v>
      </c>
      <c r="AO204" s="346">
        <v>0</v>
      </c>
      <c r="AP204" s="346">
        <v>0</v>
      </c>
      <c r="AQ204" s="346">
        <v>0</v>
      </c>
      <c r="AR204" s="346">
        <v>0</v>
      </c>
      <c r="AS204" s="346">
        <v>0.169544</v>
      </c>
      <c r="AT204" s="346">
        <v>0</v>
      </c>
      <c r="AU204" s="346">
        <f t="shared" si="3"/>
        <v>2081.430456</v>
      </c>
      <c r="AV204" s="346">
        <v>0</v>
      </c>
      <c r="AW204" s="346">
        <v>0</v>
      </c>
      <c r="AX204" s="347">
        <v>89</v>
      </c>
      <c r="AY204" s="347">
        <v>300</v>
      </c>
      <c r="AZ204" s="346">
        <v>765000</v>
      </c>
      <c r="BA204" s="346">
        <v>178741.62</v>
      </c>
      <c r="BB204" s="348">
        <v>85.99</v>
      </c>
      <c r="BC204" s="348">
        <v>47.802958774235101</v>
      </c>
      <c r="BD204" s="348">
        <v>10.18</v>
      </c>
      <c r="BE204" s="348"/>
      <c r="BF204" s="344" t="s">
        <v>712</v>
      </c>
      <c r="BG204" s="341"/>
      <c r="BH204" s="344" t="s">
        <v>574</v>
      </c>
      <c r="BI204" s="344" t="s">
        <v>577</v>
      </c>
      <c r="BJ204" s="344" t="s">
        <v>778</v>
      </c>
      <c r="BK204" s="344" t="s">
        <v>82</v>
      </c>
      <c r="BL204" s="342" t="s">
        <v>35</v>
      </c>
      <c r="BM204" s="348">
        <v>785334.88409886998</v>
      </c>
      <c r="BN204" s="342" t="s">
        <v>498</v>
      </c>
      <c r="BO204" s="348"/>
      <c r="BP204" s="349">
        <v>38786</v>
      </c>
      <c r="BQ204" s="349">
        <v>47911</v>
      </c>
      <c r="BR204" s="348">
        <v>0</v>
      </c>
      <c r="BS204" s="348">
        <v>38.31</v>
      </c>
      <c r="BT204" s="348">
        <v>0</v>
      </c>
    </row>
    <row r="205" spans="1:72" s="329" customFormat="1" ht="18.2" customHeight="1" x14ac:dyDescent="0.15">
      <c r="A205" s="332">
        <v>203</v>
      </c>
      <c r="B205" s="333" t="s">
        <v>806</v>
      </c>
      <c r="C205" s="333" t="s">
        <v>570</v>
      </c>
      <c r="D205" s="334">
        <v>45231</v>
      </c>
      <c r="E205" s="335" t="s">
        <v>456</v>
      </c>
      <c r="F205" s="336">
        <v>46</v>
      </c>
      <c r="G205" s="336">
        <v>45</v>
      </c>
      <c r="H205" s="337">
        <v>59401.35</v>
      </c>
      <c r="I205" s="337">
        <v>17127.89</v>
      </c>
      <c r="J205" s="337">
        <v>0</v>
      </c>
      <c r="K205" s="337">
        <v>76529.240000000005</v>
      </c>
      <c r="L205" s="337">
        <v>451.46</v>
      </c>
      <c r="M205" s="337">
        <v>0</v>
      </c>
      <c r="N205" s="337">
        <v>0</v>
      </c>
      <c r="O205" s="337">
        <v>0</v>
      </c>
      <c r="P205" s="337">
        <v>0</v>
      </c>
      <c r="Q205" s="337">
        <v>0</v>
      </c>
      <c r="R205" s="337">
        <v>0</v>
      </c>
      <c r="S205" s="337">
        <v>76529.240000000005</v>
      </c>
      <c r="T205" s="337">
        <v>26814.560000000001</v>
      </c>
      <c r="U205" s="337">
        <v>503.89</v>
      </c>
      <c r="V205" s="337">
        <v>0</v>
      </c>
      <c r="W205" s="337">
        <v>0</v>
      </c>
      <c r="X205" s="337">
        <v>0</v>
      </c>
      <c r="Y205" s="337">
        <v>0</v>
      </c>
      <c r="Z205" s="337">
        <v>0</v>
      </c>
      <c r="AA205" s="337">
        <v>27318.45</v>
      </c>
      <c r="AB205" s="337">
        <v>0</v>
      </c>
      <c r="AC205" s="337">
        <v>0</v>
      </c>
      <c r="AD205" s="337">
        <v>0</v>
      </c>
      <c r="AE205" s="337">
        <v>0</v>
      </c>
      <c r="AF205" s="337">
        <v>0</v>
      </c>
      <c r="AG205" s="337">
        <v>0</v>
      </c>
      <c r="AH205" s="337">
        <v>0</v>
      </c>
      <c r="AI205" s="337">
        <v>0</v>
      </c>
      <c r="AJ205" s="337">
        <v>0</v>
      </c>
      <c r="AK205" s="337">
        <v>0</v>
      </c>
      <c r="AL205" s="337">
        <v>0</v>
      </c>
      <c r="AM205" s="337">
        <v>0</v>
      </c>
      <c r="AN205" s="337">
        <v>0</v>
      </c>
      <c r="AO205" s="337">
        <v>0</v>
      </c>
      <c r="AP205" s="337">
        <v>0</v>
      </c>
      <c r="AQ205" s="337">
        <v>0</v>
      </c>
      <c r="AR205" s="337">
        <v>0</v>
      </c>
      <c r="AS205" s="337">
        <v>0</v>
      </c>
      <c r="AT205" s="337">
        <v>0</v>
      </c>
      <c r="AU205" s="337">
        <f t="shared" si="3"/>
        <v>0</v>
      </c>
      <c r="AV205" s="337">
        <v>17579.349999999999</v>
      </c>
      <c r="AW205" s="337">
        <v>27318.45</v>
      </c>
      <c r="AX205" s="338">
        <v>90</v>
      </c>
      <c r="AY205" s="338">
        <v>300</v>
      </c>
      <c r="AZ205" s="337">
        <v>424000</v>
      </c>
      <c r="BA205" s="337">
        <v>103682.83</v>
      </c>
      <c r="BB205" s="339">
        <v>90</v>
      </c>
      <c r="BC205" s="339">
        <v>66.429818707687701</v>
      </c>
      <c r="BD205" s="339">
        <v>10.18</v>
      </c>
      <c r="BE205" s="339"/>
      <c r="BF205" s="335" t="s">
        <v>571</v>
      </c>
      <c r="BG205" s="332"/>
      <c r="BH205" s="335" t="s">
        <v>580</v>
      </c>
      <c r="BI205" s="335" t="s">
        <v>583</v>
      </c>
      <c r="BJ205" s="335" t="s">
        <v>639</v>
      </c>
      <c r="BK205" s="335" t="s">
        <v>572</v>
      </c>
      <c r="BL205" s="333" t="s">
        <v>35</v>
      </c>
      <c r="BM205" s="339">
        <v>604852.90438971994</v>
      </c>
      <c r="BN205" s="333" t="s">
        <v>498</v>
      </c>
      <c r="BO205" s="339"/>
      <c r="BP205" s="340">
        <v>38792</v>
      </c>
      <c r="BQ205" s="340">
        <v>47917</v>
      </c>
      <c r="BR205" s="339">
        <v>11802.58</v>
      </c>
      <c r="BS205" s="339">
        <v>22.23</v>
      </c>
      <c r="BT205" s="339">
        <v>45.57</v>
      </c>
    </row>
    <row r="206" spans="1:72" s="329" customFormat="1" ht="18.2" customHeight="1" x14ac:dyDescent="0.15">
      <c r="A206" s="341">
        <v>204</v>
      </c>
      <c r="B206" s="342" t="s">
        <v>806</v>
      </c>
      <c r="C206" s="342" t="s">
        <v>570</v>
      </c>
      <c r="D206" s="343">
        <v>45231</v>
      </c>
      <c r="E206" s="344" t="s">
        <v>457</v>
      </c>
      <c r="F206" s="342" t="s">
        <v>881</v>
      </c>
      <c r="G206" s="345">
        <v>173</v>
      </c>
      <c r="H206" s="346">
        <v>42538.16</v>
      </c>
      <c r="I206" s="346">
        <v>117946.89</v>
      </c>
      <c r="J206" s="346">
        <v>122463.58</v>
      </c>
      <c r="K206" s="346">
        <v>160485.04999999999</v>
      </c>
      <c r="L206" s="346">
        <v>1299.6099999999999</v>
      </c>
      <c r="M206" s="346">
        <v>0</v>
      </c>
      <c r="N206" s="346">
        <v>0</v>
      </c>
      <c r="O206" s="346">
        <v>117946.89</v>
      </c>
      <c r="P206" s="346">
        <v>1299.6099999999999</v>
      </c>
      <c r="Q206" s="346">
        <v>41238.550000000003</v>
      </c>
      <c r="R206" s="346">
        <v>0</v>
      </c>
      <c r="S206" s="346">
        <v>0</v>
      </c>
      <c r="T206" s="346">
        <v>170857.85</v>
      </c>
      <c r="U206" s="346">
        <v>360.78</v>
      </c>
      <c r="V206" s="346">
        <v>0</v>
      </c>
      <c r="W206" s="346">
        <v>170857.85</v>
      </c>
      <c r="X206" s="346">
        <v>360.78</v>
      </c>
      <c r="Y206" s="346">
        <v>0</v>
      </c>
      <c r="Z206" s="346">
        <v>0</v>
      </c>
      <c r="AA206" s="346">
        <v>0</v>
      </c>
      <c r="AB206" s="346">
        <v>36.69</v>
      </c>
      <c r="AC206" s="346">
        <v>0</v>
      </c>
      <c r="AD206" s="346">
        <v>0</v>
      </c>
      <c r="AE206" s="346">
        <v>0</v>
      </c>
      <c r="AF206" s="346">
        <v>45.52</v>
      </c>
      <c r="AG206" s="346">
        <v>0</v>
      </c>
      <c r="AH206" s="346">
        <v>0</v>
      </c>
      <c r="AI206" s="346">
        <v>219.1</v>
      </c>
      <c r="AJ206" s="346">
        <v>6347.37</v>
      </c>
      <c r="AK206" s="346">
        <v>0</v>
      </c>
      <c r="AL206" s="346">
        <v>0</v>
      </c>
      <c r="AM206" s="346">
        <v>9210.31</v>
      </c>
      <c r="AN206" s="346">
        <v>0</v>
      </c>
      <c r="AO206" s="346">
        <v>4502.47</v>
      </c>
      <c r="AP206" s="346">
        <v>37529.599999999999</v>
      </c>
      <c r="AQ206" s="346">
        <v>0</v>
      </c>
      <c r="AR206" s="346">
        <v>0</v>
      </c>
      <c r="AS206" s="346">
        <v>23.553964000000001</v>
      </c>
      <c r="AT206" s="346">
        <v>229109.68999999983</v>
      </c>
      <c r="AU206" s="346">
        <f t="shared" si="3"/>
        <v>37997.916036000126</v>
      </c>
      <c r="AV206" s="346">
        <v>0</v>
      </c>
      <c r="AW206" s="346">
        <v>0</v>
      </c>
      <c r="AX206" s="347">
        <v>29</v>
      </c>
      <c r="AY206" s="347">
        <v>240</v>
      </c>
      <c r="AZ206" s="346">
        <v>695000</v>
      </c>
      <c r="BA206" s="346">
        <v>169951.81</v>
      </c>
      <c r="BB206" s="348">
        <v>90</v>
      </c>
      <c r="BC206" s="348">
        <v>0</v>
      </c>
      <c r="BD206" s="348">
        <v>10.18</v>
      </c>
      <c r="BE206" s="348"/>
      <c r="BF206" s="344" t="s">
        <v>712</v>
      </c>
      <c r="BG206" s="341"/>
      <c r="BH206" s="344" t="s">
        <v>587</v>
      </c>
      <c r="BI206" s="344" t="s">
        <v>779</v>
      </c>
      <c r="BJ206" s="344" t="s">
        <v>780</v>
      </c>
      <c r="BK206" s="344" t="s">
        <v>82</v>
      </c>
      <c r="BL206" s="342" t="s">
        <v>35</v>
      </c>
      <c r="BM206" s="348">
        <v>0</v>
      </c>
      <c r="BN206" s="342" t="s">
        <v>498</v>
      </c>
      <c r="BO206" s="348"/>
      <c r="BP206" s="349">
        <v>38792</v>
      </c>
      <c r="BQ206" s="349">
        <v>46092</v>
      </c>
      <c r="BR206" s="348">
        <v>0</v>
      </c>
      <c r="BS206" s="348">
        <v>0</v>
      </c>
      <c r="BT206" s="348">
        <v>0</v>
      </c>
    </row>
    <row r="207" spans="1:72" s="329" customFormat="1" ht="18.2" customHeight="1" x14ac:dyDescent="0.15">
      <c r="A207" s="332">
        <v>205</v>
      </c>
      <c r="B207" s="333" t="s">
        <v>806</v>
      </c>
      <c r="C207" s="333" t="s">
        <v>570</v>
      </c>
      <c r="D207" s="334">
        <v>45231</v>
      </c>
      <c r="E207" s="335" t="s">
        <v>458</v>
      </c>
      <c r="F207" s="336">
        <v>151</v>
      </c>
      <c r="G207" s="336">
        <v>150</v>
      </c>
      <c r="H207" s="337">
        <v>73651.48</v>
      </c>
      <c r="I207" s="337">
        <v>94732.41</v>
      </c>
      <c r="J207" s="337">
        <v>0</v>
      </c>
      <c r="K207" s="337">
        <v>168383.89</v>
      </c>
      <c r="L207" s="337">
        <v>1115.26</v>
      </c>
      <c r="M207" s="337">
        <v>0</v>
      </c>
      <c r="N207" s="337">
        <v>0</v>
      </c>
      <c r="O207" s="337">
        <v>0</v>
      </c>
      <c r="P207" s="337">
        <v>0</v>
      </c>
      <c r="Q207" s="337">
        <v>0</v>
      </c>
      <c r="R207" s="337">
        <v>0</v>
      </c>
      <c r="S207" s="337">
        <v>168383.89</v>
      </c>
      <c r="T207" s="337">
        <v>167769.9</v>
      </c>
      <c r="U207" s="337">
        <v>624.73</v>
      </c>
      <c r="V207" s="337">
        <v>0</v>
      </c>
      <c r="W207" s="337">
        <v>0</v>
      </c>
      <c r="X207" s="337">
        <v>0</v>
      </c>
      <c r="Y207" s="337">
        <v>0</v>
      </c>
      <c r="Z207" s="337">
        <v>0</v>
      </c>
      <c r="AA207" s="337">
        <v>168394.63</v>
      </c>
      <c r="AB207" s="337">
        <v>0</v>
      </c>
      <c r="AC207" s="337">
        <v>0</v>
      </c>
      <c r="AD207" s="337">
        <v>0</v>
      </c>
      <c r="AE207" s="337">
        <v>0</v>
      </c>
      <c r="AF207" s="337">
        <v>0</v>
      </c>
      <c r="AG207" s="337">
        <v>0</v>
      </c>
      <c r="AH207" s="337">
        <v>0</v>
      </c>
      <c r="AI207" s="337">
        <v>0</v>
      </c>
      <c r="AJ207" s="337">
        <v>0</v>
      </c>
      <c r="AK207" s="337">
        <v>0</v>
      </c>
      <c r="AL207" s="337">
        <v>0</v>
      </c>
      <c r="AM207" s="337">
        <v>0</v>
      </c>
      <c r="AN207" s="337">
        <v>0</v>
      </c>
      <c r="AO207" s="337">
        <v>0</v>
      </c>
      <c r="AP207" s="337">
        <v>0</v>
      </c>
      <c r="AQ207" s="337">
        <v>497.613</v>
      </c>
      <c r="AR207" s="337">
        <v>0</v>
      </c>
      <c r="AS207" s="337">
        <v>0</v>
      </c>
      <c r="AT207" s="337">
        <v>0</v>
      </c>
      <c r="AU207" s="337">
        <f t="shared" si="3"/>
        <v>497.613</v>
      </c>
      <c r="AV207" s="337">
        <v>95847.67</v>
      </c>
      <c r="AW207" s="337">
        <v>168394.63</v>
      </c>
      <c r="AX207" s="338">
        <v>53</v>
      </c>
      <c r="AY207" s="338">
        <v>300</v>
      </c>
      <c r="AZ207" s="337">
        <v>775000</v>
      </c>
      <c r="BA207" s="337">
        <v>188837.71</v>
      </c>
      <c r="BB207" s="339">
        <v>89.67</v>
      </c>
      <c r="BC207" s="339">
        <v>79.957458795173906</v>
      </c>
      <c r="BD207" s="339">
        <v>10.18</v>
      </c>
      <c r="BE207" s="339"/>
      <c r="BF207" s="335" t="s">
        <v>571</v>
      </c>
      <c r="BG207" s="332"/>
      <c r="BH207" s="335" t="s">
        <v>578</v>
      </c>
      <c r="BI207" s="335" t="s">
        <v>692</v>
      </c>
      <c r="BJ207" s="335" t="s">
        <v>744</v>
      </c>
      <c r="BK207" s="335" t="s">
        <v>572</v>
      </c>
      <c r="BL207" s="333" t="s">
        <v>35</v>
      </c>
      <c r="BM207" s="339">
        <v>1330830.99896117</v>
      </c>
      <c r="BN207" s="333" t="s">
        <v>498</v>
      </c>
      <c r="BO207" s="339"/>
      <c r="BP207" s="340">
        <v>38793</v>
      </c>
      <c r="BQ207" s="340">
        <v>47918</v>
      </c>
      <c r="BR207" s="339">
        <v>63714.75</v>
      </c>
      <c r="BS207" s="339">
        <v>40.47</v>
      </c>
      <c r="BT207" s="339">
        <v>45.56</v>
      </c>
    </row>
    <row r="208" spans="1:72" s="329" customFormat="1" ht="18.2" customHeight="1" x14ac:dyDescent="0.15">
      <c r="A208" s="341">
        <v>206</v>
      </c>
      <c r="B208" s="342" t="s">
        <v>806</v>
      </c>
      <c r="C208" s="342" t="s">
        <v>570</v>
      </c>
      <c r="D208" s="343">
        <v>45231</v>
      </c>
      <c r="E208" s="344" t="s">
        <v>459</v>
      </c>
      <c r="F208" s="345">
        <v>177</v>
      </c>
      <c r="G208" s="345">
        <v>176</v>
      </c>
      <c r="H208" s="346">
        <v>50538.02</v>
      </c>
      <c r="I208" s="346">
        <v>34970.22</v>
      </c>
      <c r="J208" s="346">
        <v>0</v>
      </c>
      <c r="K208" s="346">
        <v>85508.24</v>
      </c>
      <c r="L208" s="346">
        <v>382.47</v>
      </c>
      <c r="M208" s="346">
        <v>0</v>
      </c>
      <c r="N208" s="346">
        <v>0</v>
      </c>
      <c r="O208" s="346">
        <v>0</v>
      </c>
      <c r="P208" s="346">
        <v>0</v>
      </c>
      <c r="Q208" s="346">
        <v>0</v>
      </c>
      <c r="R208" s="346">
        <v>0</v>
      </c>
      <c r="S208" s="346">
        <v>85508.24</v>
      </c>
      <c r="T208" s="346">
        <v>108547.05</v>
      </c>
      <c r="U208" s="346">
        <v>428.7</v>
      </c>
      <c r="V208" s="346">
        <v>0</v>
      </c>
      <c r="W208" s="346">
        <v>0</v>
      </c>
      <c r="X208" s="346">
        <v>0</v>
      </c>
      <c r="Y208" s="346">
        <v>0</v>
      </c>
      <c r="Z208" s="346">
        <v>0</v>
      </c>
      <c r="AA208" s="346">
        <v>108975.75</v>
      </c>
      <c r="AB208" s="346">
        <v>0</v>
      </c>
      <c r="AC208" s="346">
        <v>0</v>
      </c>
      <c r="AD208" s="346">
        <v>0</v>
      </c>
      <c r="AE208" s="346">
        <v>0</v>
      </c>
      <c r="AF208" s="346">
        <v>0</v>
      </c>
      <c r="AG208" s="346">
        <v>0</v>
      </c>
      <c r="AH208" s="346">
        <v>0</v>
      </c>
      <c r="AI208" s="346">
        <v>0</v>
      </c>
      <c r="AJ208" s="346">
        <v>0</v>
      </c>
      <c r="AK208" s="346">
        <v>0</v>
      </c>
      <c r="AL208" s="346">
        <v>0</v>
      </c>
      <c r="AM208" s="346">
        <v>0</v>
      </c>
      <c r="AN208" s="346">
        <v>0</v>
      </c>
      <c r="AO208" s="346">
        <v>0</v>
      </c>
      <c r="AP208" s="346">
        <v>0</v>
      </c>
      <c r="AQ208" s="346">
        <v>0</v>
      </c>
      <c r="AR208" s="346">
        <v>0</v>
      </c>
      <c r="AS208" s="346">
        <v>0</v>
      </c>
      <c r="AT208" s="346">
        <v>0</v>
      </c>
      <c r="AU208" s="346">
        <f t="shared" si="3"/>
        <v>0</v>
      </c>
      <c r="AV208" s="346">
        <v>35352.69</v>
      </c>
      <c r="AW208" s="346">
        <v>108975.75</v>
      </c>
      <c r="AX208" s="347">
        <v>89</v>
      </c>
      <c r="AY208" s="347">
        <v>300</v>
      </c>
      <c r="AZ208" s="346">
        <v>374300</v>
      </c>
      <c r="BA208" s="346">
        <v>88034.79</v>
      </c>
      <c r="BB208" s="348">
        <v>90</v>
      </c>
      <c r="BC208" s="348">
        <v>87.417049555068004</v>
      </c>
      <c r="BD208" s="348">
        <v>10.18</v>
      </c>
      <c r="BE208" s="348"/>
      <c r="BF208" s="344" t="s">
        <v>571</v>
      </c>
      <c r="BG208" s="341"/>
      <c r="BH208" s="344" t="s">
        <v>765</v>
      </c>
      <c r="BI208" s="344" t="s">
        <v>773</v>
      </c>
      <c r="BJ208" s="344" t="s">
        <v>774</v>
      </c>
      <c r="BK208" s="344" t="s">
        <v>572</v>
      </c>
      <c r="BL208" s="342" t="s">
        <v>35</v>
      </c>
      <c r="BM208" s="348">
        <v>675818.90677671996</v>
      </c>
      <c r="BN208" s="342" t="s">
        <v>498</v>
      </c>
      <c r="BO208" s="348"/>
      <c r="BP208" s="349">
        <v>38794</v>
      </c>
      <c r="BQ208" s="349">
        <v>47919</v>
      </c>
      <c r="BR208" s="348">
        <v>40090.68</v>
      </c>
      <c r="BS208" s="348">
        <v>18.87</v>
      </c>
      <c r="BT208" s="348">
        <v>45.57</v>
      </c>
    </row>
    <row r="209" spans="1:72" s="329" customFormat="1" ht="18.2" customHeight="1" x14ac:dyDescent="0.15">
      <c r="A209" s="332">
        <v>207</v>
      </c>
      <c r="B209" s="333" t="s">
        <v>806</v>
      </c>
      <c r="C209" s="333" t="s">
        <v>570</v>
      </c>
      <c r="D209" s="334">
        <v>45231</v>
      </c>
      <c r="E209" s="335" t="s">
        <v>460</v>
      </c>
      <c r="F209" s="336">
        <v>127</v>
      </c>
      <c r="G209" s="336">
        <v>126</v>
      </c>
      <c r="H209" s="337">
        <v>53342.71</v>
      </c>
      <c r="I209" s="337">
        <v>31307.64</v>
      </c>
      <c r="J209" s="337">
        <v>0</v>
      </c>
      <c r="K209" s="337">
        <v>84650.35</v>
      </c>
      <c r="L209" s="337">
        <v>403.74</v>
      </c>
      <c r="M209" s="337">
        <v>0</v>
      </c>
      <c r="N209" s="337">
        <v>0</v>
      </c>
      <c r="O209" s="337">
        <v>0</v>
      </c>
      <c r="P209" s="337">
        <v>0</v>
      </c>
      <c r="Q209" s="337">
        <v>0</v>
      </c>
      <c r="R209" s="337">
        <v>0</v>
      </c>
      <c r="S209" s="337">
        <v>84650.35</v>
      </c>
      <c r="T209" s="337">
        <v>77431.570000000007</v>
      </c>
      <c r="U209" s="337">
        <v>452.5</v>
      </c>
      <c r="V209" s="337">
        <v>0</v>
      </c>
      <c r="W209" s="337">
        <v>0</v>
      </c>
      <c r="X209" s="337">
        <v>0</v>
      </c>
      <c r="Y209" s="337">
        <v>0</v>
      </c>
      <c r="Z209" s="337">
        <v>0</v>
      </c>
      <c r="AA209" s="337">
        <v>77884.070000000007</v>
      </c>
      <c r="AB209" s="337">
        <v>0</v>
      </c>
      <c r="AC209" s="337">
        <v>0</v>
      </c>
      <c r="AD209" s="337">
        <v>0</v>
      </c>
      <c r="AE209" s="337">
        <v>0</v>
      </c>
      <c r="AF209" s="337">
        <v>0</v>
      </c>
      <c r="AG209" s="337">
        <v>0</v>
      </c>
      <c r="AH209" s="337">
        <v>0</v>
      </c>
      <c r="AI209" s="337">
        <v>0</v>
      </c>
      <c r="AJ209" s="337">
        <v>0</v>
      </c>
      <c r="AK209" s="337">
        <v>0</v>
      </c>
      <c r="AL209" s="337">
        <v>0</v>
      </c>
      <c r="AM209" s="337">
        <v>0</v>
      </c>
      <c r="AN209" s="337">
        <v>0</v>
      </c>
      <c r="AO209" s="337">
        <v>0</v>
      </c>
      <c r="AP209" s="337">
        <v>0</v>
      </c>
      <c r="AQ209" s="337">
        <v>0</v>
      </c>
      <c r="AR209" s="337">
        <v>0</v>
      </c>
      <c r="AS209" s="337">
        <v>0</v>
      </c>
      <c r="AT209" s="337">
        <v>0</v>
      </c>
      <c r="AU209" s="337">
        <f t="shared" si="3"/>
        <v>0</v>
      </c>
      <c r="AV209" s="337">
        <v>31711.38</v>
      </c>
      <c r="AW209" s="337">
        <v>77884.070000000007</v>
      </c>
      <c r="AX209" s="338">
        <v>89</v>
      </c>
      <c r="AY209" s="338">
        <v>300</v>
      </c>
      <c r="AZ209" s="337">
        <v>419800</v>
      </c>
      <c r="BA209" s="337">
        <v>92925.62</v>
      </c>
      <c r="BB209" s="339">
        <v>89.99</v>
      </c>
      <c r="BC209" s="339">
        <v>81.976154654658203</v>
      </c>
      <c r="BD209" s="339">
        <v>10.18</v>
      </c>
      <c r="BE209" s="339"/>
      <c r="BF209" s="335" t="s">
        <v>712</v>
      </c>
      <c r="BG209" s="332"/>
      <c r="BH209" s="335" t="s">
        <v>765</v>
      </c>
      <c r="BI209" s="335" t="s">
        <v>773</v>
      </c>
      <c r="BJ209" s="335" t="s">
        <v>774</v>
      </c>
      <c r="BK209" s="335" t="s">
        <v>572</v>
      </c>
      <c r="BL209" s="333" t="s">
        <v>35</v>
      </c>
      <c r="BM209" s="339">
        <v>669038.52769354999</v>
      </c>
      <c r="BN209" s="333" t="s">
        <v>498</v>
      </c>
      <c r="BO209" s="339"/>
      <c r="BP209" s="340">
        <v>38794</v>
      </c>
      <c r="BQ209" s="340">
        <v>47919</v>
      </c>
      <c r="BR209" s="339">
        <v>24481.55</v>
      </c>
      <c r="BS209" s="339">
        <v>19.920000000000002</v>
      </c>
      <c r="BT209" s="339">
        <v>45.58</v>
      </c>
    </row>
    <row r="210" spans="1:72" s="329" customFormat="1" ht="18.2" customHeight="1" x14ac:dyDescent="0.15">
      <c r="A210" s="341">
        <v>208</v>
      </c>
      <c r="B210" s="342" t="s">
        <v>806</v>
      </c>
      <c r="C210" s="342" t="s">
        <v>570</v>
      </c>
      <c r="D210" s="343">
        <v>45231</v>
      </c>
      <c r="E210" s="344" t="s">
        <v>461</v>
      </c>
      <c r="F210" s="345">
        <v>163</v>
      </c>
      <c r="G210" s="345">
        <v>162</v>
      </c>
      <c r="H210" s="346">
        <v>42662.09</v>
      </c>
      <c r="I210" s="346">
        <v>27379.25</v>
      </c>
      <c r="J210" s="346">
        <v>0</v>
      </c>
      <c r="K210" s="346">
        <v>70041.34</v>
      </c>
      <c r="L210" s="346">
        <v>317.48</v>
      </c>
      <c r="M210" s="346">
        <v>0</v>
      </c>
      <c r="N210" s="346">
        <v>0</v>
      </c>
      <c r="O210" s="346">
        <v>0</v>
      </c>
      <c r="P210" s="346">
        <v>0</v>
      </c>
      <c r="Q210" s="346">
        <v>0</v>
      </c>
      <c r="R210" s="346">
        <v>0</v>
      </c>
      <c r="S210" s="346">
        <v>70041.34</v>
      </c>
      <c r="T210" s="346">
        <v>85523.4</v>
      </c>
      <c r="U210" s="346">
        <v>376.47</v>
      </c>
      <c r="V210" s="346">
        <v>0</v>
      </c>
      <c r="W210" s="346">
        <v>0</v>
      </c>
      <c r="X210" s="346">
        <v>0</v>
      </c>
      <c r="Y210" s="346">
        <v>0</v>
      </c>
      <c r="Z210" s="346">
        <v>0</v>
      </c>
      <c r="AA210" s="346">
        <v>85899.87</v>
      </c>
      <c r="AB210" s="346">
        <v>0</v>
      </c>
      <c r="AC210" s="346">
        <v>0</v>
      </c>
      <c r="AD210" s="346">
        <v>0</v>
      </c>
      <c r="AE210" s="346">
        <v>0</v>
      </c>
      <c r="AF210" s="346">
        <v>0</v>
      </c>
      <c r="AG210" s="346">
        <v>0</v>
      </c>
      <c r="AH210" s="346">
        <v>0</v>
      </c>
      <c r="AI210" s="346">
        <v>0</v>
      </c>
      <c r="AJ210" s="346">
        <v>0</v>
      </c>
      <c r="AK210" s="346">
        <v>0</v>
      </c>
      <c r="AL210" s="346">
        <v>0</v>
      </c>
      <c r="AM210" s="346">
        <v>0</v>
      </c>
      <c r="AN210" s="346">
        <v>0</v>
      </c>
      <c r="AO210" s="346">
        <v>0</v>
      </c>
      <c r="AP210" s="346">
        <v>0</v>
      </c>
      <c r="AQ210" s="346">
        <v>0</v>
      </c>
      <c r="AR210" s="346">
        <v>0</v>
      </c>
      <c r="AS210" s="346">
        <v>0</v>
      </c>
      <c r="AT210" s="346">
        <v>0</v>
      </c>
      <c r="AU210" s="346">
        <f t="shared" si="3"/>
        <v>0</v>
      </c>
      <c r="AV210" s="346">
        <v>27696.73</v>
      </c>
      <c r="AW210" s="346">
        <v>85899.87</v>
      </c>
      <c r="AX210" s="347">
        <v>89</v>
      </c>
      <c r="AY210" s="347">
        <v>300</v>
      </c>
      <c r="AZ210" s="346">
        <v>320000</v>
      </c>
      <c r="BA210" s="346">
        <v>73000</v>
      </c>
      <c r="BB210" s="348">
        <v>83.95</v>
      </c>
      <c r="BC210" s="348">
        <v>80.547540999999995</v>
      </c>
      <c r="BD210" s="348">
        <v>10.59</v>
      </c>
      <c r="BE210" s="348"/>
      <c r="BF210" s="344" t="s">
        <v>571</v>
      </c>
      <c r="BG210" s="341"/>
      <c r="BH210" s="344" t="s">
        <v>352</v>
      </c>
      <c r="BI210" s="344" t="s">
        <v>617</v>
      </c>
      <c r="BJ210" s="344" t="s">
        <v>733</v>
      </c>
      <c r="BK210" s="344" t="s">
        <v>572</v>
      </c>
      <c r="BL210" s="342" t="s">
        <v>35</v>
      </c>
      <c r="BM210" s="348">
        <v>553575.44288102002</v>
      </c>
      <c r="BN210" s="342" t="s">
        <v>498</v>
      </c>
      <c r="BO210" s="348"/>
      <c r="BP210" s="349">
        <v>38799</v>
      </c>
      <c r="BQ210" s="349">
        <v>47924</v>
      </c>
      <c r="BR210" s="348">
        <v>28001.87</v>
      </c>
      <c r="BS210" s="348">
        <v>15.19</v>
      </c>
      <c r="BT210" s="348">
        <v>45.55</v>
      </c>
    </row>
    <row r="211" spans="1:72" s="329" customFormat="1" ht="18.2" customHeight="1" x14ac:dyDescent="0.15">
      <c r="A211" s="332">
        <v>209</v>
      </c>
      <c r="B211" s="333" t="s">
        <v>806</v>
      </c>
      <c r="C211" s="333" t="s">
        <v>570</v>
      </c>
      <c r="D211" s="334">
        <v>45231</v>
      </c>
      <c r="E211" s="335" t="s">
        <v>462</v>
      </c>
      <c r="F211" s="336">
        <v>176</v>
      </c>
      <c r="G211" s="336">
        <v>175</v>
      </c>
      <c r="H211" s="337">
        <v>56531.24</v>
      </c>
      <c r="I211" s="337">
        <v>157043.35</v>
      </c>
      <c r="J211" s="337">
        <v>0</v>
      </c>
      <c r="K211" s="337">
        <v>213574.59</v>
      </c>
      <c r="L211" s="337">
        <v>1727.17</v>
      </c>
      <c r="M211" s="337">
        <v>0</v>
      </c>
      <c r="N211" s="337">
        <v>0</v>
      </c>
      <c r="O211" s="337">
        <v>0</v>
      </c>
      <c r="P211" s="337">
        <v>0</v>
      </c>
      <c r="Q211" s="337">
        <v>0</v>
      </c>
      <c r="R211" s="337">
        <v>0</v>
      </c>
      <c r="S211" s="337">
        <v>213574.59</v>
      </c>
      <c r="T211" s="337">
        <v>230818.99</v>
      </c>
      <c r="U211" s="337">
        <v>479.45</v>
      </c>
      <c r="V211" s="337">
        <v>0</v>
      </c>
      <c r="W211" s="337">
        <v>0</v>
      </c>
      <c r="X211" s="337">
        <v>0</v>
      </c>
      <c r="Y211" s="337">
        <v>0</v>
      </c>
      <c r="Z211" s="337">
        <v>0</v>
      </c>
      <c r="AA211" s="337">
        <v>231298.44</v>
      </c>
      <c r="AB211" s="337">
        <v>0</v>
      </c>
      <c r="AC211" s="337">
        <v>0</v>
      </c>
      <c r="AD211" s="337">
        <v>0</v>
      </c>
      <c r="AE211" s="337">
        <v>0</v>
      </c>
      <c r="AF211" s="337">
        <v>0</v>
      </c>
      <c r="AG211" s="337">
        <v>0</v>
      </c>
      <c r="AH211" s="337">
        <v>0</v>
      </c>
      <c r="AI211" s="337">
        <v>0</v>
      </c>
      <c r="AJ211" s="337">
        <v>0</v>
      </c>
      <c r="AK211" s="337">
        <v>0</v>
      </c>
      <c r="AL211" s="337">
        <v>0</v>
      </c>
      <c r="AM211" s="337">
        <v>0</v>
      </c>
      <c r="AN211" s="337">
        <v>0</v>
      </c>
      <c r="AO211" s="337">
        <v>0</v>
      </c>
      <c r="AP211" s="337">
        <v>0</v>
      </c>
      <c r="AQ211" s="337">
        <v>0</v>
      </c>
      <c r="AR211" s="337">
        <v>0</v>
      </c>
      <c r="AS211" s="337">
        <v>0</v>
      </c>
      <c r="AT211" s="337">
        <v>0</v>
      </c>
      <c r="AU211" s="337">
        <f t="shared" si="3"/>
        <v>0</v>
      </c>
      <c r="AV211" s="337">
        <v>158770.51999999999</v>
      </c>
      <c r="AW211" s="337">
        <v>231298.44</v>
      </c>
      <c r="AX211" s="338">
        <v>29</v>
      </c>
      <c r="AY211" s="338">
        <v>240</v>
      </c>
      <c r="AZ211" s="337">
        <v>924100</v>
      </c>
      <c r="BA211" s="337">
        <v>225861.89</v>
      </c>
      <c r="BB211" s="339">
        <v>89.99</v>
      </c>
      <c r="BC211" s="339">
        <v>85.094379375378495</v>
      </c>
      <c r="BD211" s="339">
        <v>10.18</v>
      </c>
      <c r="BE211" s="339"/>
      <c r="BF211" s="335" t="s">
        <v>712</v>
      </c>
      <c r="BG211" s="332"/>
      <c r="BH211" s="335" t="s">
        <v>574</v>
      </c>
      <c r="BI211" s="335" t="s">
        <v>614</v>
      </c>
      <c r="BJ211" s="335" t="s">
        <v>752</v>
      </c>
      <c r="BK211" s="335" t="s">
        <v>572</v>
      </c>
      <c r="BL211" s="333" t="s">
        <v>35</v>
      </c>
      <c r="BM211" s="339">
        <v>1687998.0915182701</v>
      </c>
      <c r="BN211" s="333" t="s">
        <v>498</v>
      </c>
      <c r="BO211" s="339"/>
      <c r="BP211" s="340">
        <v>38800</v>
      </c>
      <c r="BQ211" s="340">
        <v>46100</v>
      </c>
      <c r="BR211" s="339">
        <v>72516.570000000007</v>
      </c>
      <c r="BS211" s="339">
        <v>48.75</v>
      </c>
      <c r="BT211" s="339">
        <v>45.52</v>
      </c>
    </row>
    <row r="212" spans="1:72" s="329" customFormat="1" ht="18.2" customHeight="1" x14ac:dyDescent="0.15">
      <c r="A212" s="341">
        <v>210</v>
      </c>
      <c r="B212" s="342" t="s">
        <v>806</v>
      </c>
      <c r="C212" s="342" t="s">
        <v>570</v>
      </c>
      <c r="D212" s="343">
        <v>45231</v>
      </c>
      <c r="E212" s="344" t="s">
        <v>463</v>
      </c>
      <c r="F212" s="345">
        <v>154</v>
      </c>
      <c r="G212" s="345">
        <v>153</v>
      </c>
      <c r="H212" s="346">
        <v>139200.19</v>
      </c>
      <c r="I212" s="346">
        <v>90355.41</v>
      </c>
      <c r="J212" s="346">
        <v>0</v>
      </c>
      <c r="K212" s="346">
        <v>229555.6</v>
      </c>
      <c r="L212" s="346">
        <v>1053.51</v>
      </c>
      <c r="M212" s="346">
        <v>0</v>
      </c>
      <c r="N212" s="346">
        <v>0</v>
      </c>
      <c r="O212" s="346">
        <v>0</v>
      </c>
      <c r="P212" s="346">
        <v>0</v>
      </c>
      <c r="Q212" s="346">
        <v>0</v>
      </c>
      <c r="R212" s="346">
        <v>0</v>
      </c>
      <c r="S212" s="346">
        <v>229555.6</v>
      </c>
      <c r="T212" s="346">
        <v>253721.31</v>
      </c>
      <c r="U212" s="346">
        <v>1180.81</v>
      </c>
      <c r="V212" s="346">
        <v>0</v>
      </c>
      <c r="W212" s="346">
        <v>0</v>
      </c>
      <c r="X212" s="346">
        <v>0</v>
      </c>
      <c r="Y212" s="346">
        <v>0</v>
      </c>
      <c r="Z212" s="346">
        <v>0</v>
      </c>
      <c r="AA212" s="346">
        <v>254902.12</v>
      </c>
      <c r="AB212" s="346">
        <v>0</v>
      </c>
      <c r="AC212" s="346">
        <v>0</v>
      </c>
      <c r="AD212" s="346">
        <v>0</v>
      </c>
      <c r="AE212" s="346">
        <v>0</v>
      </c>
      <c r="AF212" s="346">
        <v>0</v>
      </c>
      <c r="AG212" s="346">
        <v>0</v>
      </c>
      <c r="AH212" s="346">
        <v>0</v>
      </c>
      <c r="AI212" s="346">
        <v>0</v>
      </c>
      <c r="AJ212" s="346">
        <v>0</v>
      </c>
      <c r="AK212" s="346">
        <v>0</v>
      </c>
      <c r="AL212" s="346">
        <v>0</v>
      </c>
      <c r="AM212" s="346">
        <v>0</v>
      </c>
      <c r="AN212" s="346">
        <v>0</v>
      </c>
      <c r="AO212" s="346">
        <v>0</v>
      </c>
      <c r="AP212" s="346">
        <v>0</v>
      </c>
      <c r="AQ212" s="346">
        <v>0</v>
      </c>
      <c r="AR212" s="346">
        <v>0</v>
      </c>
      <c r="AS212" s="346">
        <v>0</v>
      </c>
      <c r="AT212" s="346">
        <v>0</v>
      </c>
      <c r="AU212" s="346">
        <f t="shared" si="3"/>
        <v>0</v>
      </c>
      <c r="AV212" s="346">
        <v>91408.92</v>
      </c>
      <c r="AW212" s="346">
        <v>254902.12</v>
      </c>
      <c r="AX212" s="347">
        <v>89</v>
      </c>
      <c r="AY212" s="347">
        <v>300</v>
      </c>
      <c r="AZ212" s="346">
        <v>1065000</v>
      </c>
      <c r="BA212" s="346">
        <v>242486</v>
      </c>
      <c r="BB212" s="348">
        <v>85.77</v>
      </c>
      <c r="BC212" s="348">
        <v>81.196373448364</v>
      </c>
      <c r="BD212" s="348">
        <v>10.18</v>
      </c>
      <c r="BE212" s="348"/>
      <c r="BF212" s="344" t="s">
        <v>571</v>
      </c>
      <c r="BG212" s="341"/>
      <c r="BH212" s="344" t="s">
        <v>574</v>
      </c>
      <c r="BI212" s="344" t="s">
        <v>577</v>
      </c>
      <c r="BJ212" s="344" t="s">
        <v>778</v>
      </c>
      <c r="BK212" s="344" t="s">
        <v>572</v>
      </c>
      <c r="BL212" s="342" t="s">
        <v>35</v>
      </c>
      <c r="BM212" s="348">
        <v>1814304.8510467999</v>
      </c>
      <c r="BN212" s="342" t="s">
        <v>498</v>
      </c>
      <c r="BO212" s="348"/>
      <c r="BP212" s="349">
        <v>38804</v>
      </c>
      <c r="BQ212" s="349">
        <v>47929</v>
      </c>
      <c r="BR212" s="348">
        <v>69219.62</v>
      </c>
      <c r="BS212" s="348">
        <v>51.98</v>
      </c>
      <c r="BT212" s="348">
        <v>45.57</v>
      </c>
    </row>
    <row r="213" spans="1:72" s="329" customFormat="1" ht="18.2" customHeight="1" x14ac:dyDescent="0.15">
      <c r="A213" s="332">
        <v>211</v>
      </c>
      <c r="B213" s="333" t="s">
        <v>806</v>
      </c>
      <c r="C213" s="333" t="s">
        <v>570</v>
      </c>
      <c r="D213" s="334">
        <v>45231</v>
      </c>
      <c r="E213" s="335" t="s">
        <v>464</v>
      </c>
      <c r="F213" s="336">
        <v>165</v>
      </c>
      <c r="G213" s="336">
        <v>164</v>
      </c>
      <c r="H213" s="337">
        <v>70330.5</v>
      </c>
      <c r="I213" s="337">
        <v>47165.69</v>
      </c>
      <c r="J213" s="337">
        <v>0</v>
      </c>
      <c r="K213" s="337">
        <v>117496.19</v>
      </c>
      <c r="L213" s="337">
        <v>532.26</v>
      </c>
      <c r="M213" s="337">
        <v>0</v>
      </c>
      <c r="N213" s="337">
        <v>0</v>
      </c>
      <c r="O213" s="337">
        <v>0</v>
      </c>
      <c r="P213" s="337">
        <v>0</v>
      </c>
      <c r="Q213" s="337">
        <v>0</v>
      </c>
      <c r="R213" s="337">
        <v>0</v>
      </c>
      <c r="S213" s="337">
        <v>117496.19</v>
      </c>
      <c r="T213" s="337">
        <v>138961.45000000001</v>
      </c>
      <c r="U213" s="337">
        <v>596.6</v>
      </c>
      <c r="V213" s="337">
        <v>0</v>
      </c>
      <c r="W213" s="337">
        <v>0</v>
      </c>
      <c r="X213" s="337">
        <v>0</v>
      </c>
      <c r="Y213" s="337">
        <v>0</v>
      </c>
      <c r="Z213" s="337">
        <v>0</v>
      </c>
      <c r="AA213" s="337">
        <v>139558.04999999999</v>
      </c>
      <c r="AB213" s="337">
        <v>0</v>
      </c>
      <c r="AC213" s="337">
        <v>0</v>
      </c>
      <c r="AD213" s="337">
        <v>0</v>
      </c>
      <c r="AE213" s="337">
        <v>0</v>
      </c>
      <c r="AF213" s="337">
        <v>0</v>
      </c>
      <c r="AG213" s="337">
        <v>0</v>
      </c>
      <c r="AH213" s="337">
        <v>0</v>
      </c>
      <c r="AI213" s="337">
        <v>0</v>
      </c>
      <c r="AJ213" s="337">
        <v>0</v>
      </c>
      <c r="AK213" s="337">
        <v>0</v>
      </c>
      <c r="AL213" s="337">
        <v>0</v>
      </c>
      <c r="AM213" s="337">
        <v>0</v>
      </c>
      <c r="AN213" s="337">
        <v>0</v>
      </c>
      <c r="AO213" s="337">
        <v>0</v>
      </c>
      <c r="AP213" s="337">
        <v>0</v>
      </c>
      <c r="AQ213" s="337">
        <v>0</v>
      </c>
      <c r="AR213" s="337">
        <v>0</v>
      </c>
      <c r="AS213" s="337">
        <v>0</v>
      </c>
      <c r="AT213" s="337">
        <v>0</v>
      </c>
      <c r="AU213" s="337">
        <f t="shared" si="3"/>
        <v>0</v>
      </c>
      <c r="AV213" s="337">
        <v>47697.95</v>
      </c>
      <c r="AW213" s="337">
        <v>139558.04999999999</v>
      </c>
      <c r="AX213" s="338">
        <v>89</v>
      </c>
      <c r="AY213" s="338">
        <v>300</v>
      </c>
      <c r="AZ213" s="337">
        <v>509500</v>
      </c>
      <c r="BA213" s="337">
        <v>122513</v>
      </c>
      <c r="BB213" s="339">
        <v>88.5</v>
      </c>
      <c r="BC213" s="339">
        <v>84.8759953229453</v>
      </c>
      <c r="BD213" s="339">
        <v>10.18</v>
      </c>
      <c r="BE213" s="339"/>
      <c r="BF213" s="335" t="s">
        <v>712</v>
      </c>
      <c r="BG213" s="332"/>
      <c r="BH213" s="335" t="s">
        <v>574</v>
      </c>
      <c r="BI213" s="335" t="s">
        <v>577</v>
      </c>
      <c r="BJ213" s="335" t="s">
        <v>781</v>
      </c>
      <c r="BK213" s="335" t="s">
        <v>572</v>
      </c>
      <c r="BL213" s="333" t="s">
        <v>35</v>
      </c>
      <c r="BM213" s="339">
        <v>928637.36496307002</v>
      </c>
      <c r="BN213" s="333" t="s">
        <v>498</v>
      </c>
      <c r="BO213" s="339"/>
      <c r="BP213" s="340">
        <v>38806</v>
      </c>
      <c r="BQ213" s="340">
        <v>47931</v>
      </c>
      <c r="BR213" s="339">
        <v>41777.35</v>
      </c>
      <c r="BS213" s="339">
        <v>26.26</v>
      </c>
      <c r="BT213" s="339">
        <v>45.56</v>
      </c>
    </row>
    <row r="214" spans="1:72" s="329" customFormat="1" ht="18.2" customHeight="1" x14ac:dyDescent="0.15">
      <c r="A214" s="341">
        <v>212</v>
      </c>
      <c r="B214" s="342" t="s">
        <v>806</v>
      </c>
      <c r="C214" s="342" t="s">
        <v>570</v>
      </c>
      <c r="D214" s="343">
        <v>45231</v>
      </c>
      <c r="E214" s="344" t="s">
        <v>782</v>
      </c>
      <c r="F214" s="345">
        <v>0</v>
      </c>
      <c r="G214" s="345">
        <v>1</v>
      </c>
      <c r="H214" s="346">
        <v>43237</v>
      </c>
      <c r="I214" s="346">
        <v>602.54</v>
      </c>
      <c r="J214" s="346">
        <v>0</v>
      </c>
      <c r="K214" s="346">
        <v>43839.54</v>
      </c>
      <c r="L214" s="346">
        <v>442.54</v>
      </c>
      <c r="M214" s="346">
        <v>0</v>
      </c>
      <c r="N214" s="346">
        <v>0</v>
      </c>
      <c r="O214" s="346">
        <v>602.54</v>
      </c>
      <c r="P214" s="346">
        <v>442.54</v>
      </c>
      <c r="Q214" s="346">
        <v>0</v>
      </c>
      <c r="R214" s="346">
        <v>0</v>
      </c>
      <c r="S214" s="346">
        <v>42794.46</v>
      </c>
      <c r="T214" s="346">
        <v>400.32</v>
      </c>
      <c r="U214" s="346">
        <v>396.3</v>
      </c>
      <c r="V214" s="346">
        <v>0</v>
      </c>
      <c r="W214" s="346">
        <v>400.32</v>
      </c>
      <c r="X214" s="346">
        <v>396.3</v>
      </c>
      <c r="Y214" s="346">
        <v>0</v>
      </c>
      <c r="Z214" s="346">
        <v>0</v>
      </c>
      <c r="AA214" s="346">
        <v>0</v>
      </c>
      <c r="AB214" s="346">
        <v>17.02</v>
      </c>
      <c r="AC214" s="346">
        <v>0</v>
      </c>
      <c r="AD214" s="346">
        <v>0</v>
      </c>
      <c r="AE214" s="346">
        <v>0</v>
      </c>
      <c r="AF214" s="346">
        <v>45.52</v>
      </c>
      <c r="AG214" s="346">
        <v>0</v>
      </c>
      <c r="AH214" s="346">
        <v>42.79</v>
      </c>
      <c r="AI214" s="346">
        <v>110.46</v>
      </c>
      <c r="AJ214" s="346">
        <v>17.02</v>
      </c>
      <c r="AK214" s="346">
        <v>0</v>
      </c>
      <c r="AL214" s="346">
        <v>0</v>
      </c>
      <c r="AM214" s="346">
        <v>0</v>
      </c>
      <c r="AN214" s="346">
        <v>0</v>
      </c>
      <c r="AO214" s="346">
        <v>42.79</v>
      </c>
      <c r="AP214" s="346">
        <v>110.46</v>
      </c>
      <c r="AQ214" s="346">
        <v>44.338000000000001</v>
      </c>
      <c r="AR214" s="346">
        <v>0</v>
      </c>
      <c r="AS214" s="346">
        <v>0</v>
      </c>
      <c r="AT214" s="346">
        <v>0</v>
      </c>
      <c r="AU214" s="346">
        <f t="shared" si="3"/>
        <v>2272.098</v>
      </c>
      <c r="AV214" s="346">
        <v>0</v>
      </c>
      <c r="AW214" s="346">
        <v>0</v>
      </c>
      <c r="AX214" s="347">
        <v>89</v>
      </c>
      <c r="AY214" s="347">
        <v>300</v>
      </c>
      <c r="AZ214" s="346">
        <v>350000</v>
      </c>
      <c r="BA214" s="346">
        <v>85585.919999999998</v>
      </c>
      <c r="BB214" s="348">
        <v>89.99</v>
      </c>
      <c r="BC214" s="348">
        <v>44.996577186995196</v>
      </c>
      <c r="BD214" s="348">
        <v>11</v>
      </c>
      <c r="BE214" s="348"/>
      <c r="BF214" s="344" t="s">
        <v>571</v>
      </c>
      <c r="BG214" s="341"/>
      <c r="BH214" s="344" t="s">
        <v>352</v>
      </c>
      <c r="BI214" s="344" t="s">
        <v>617</v>
      </c>
      <c r="BJ214" s="344" t="s">
        <v>699</v>
      </c>
      <c r="BK214" s="344" t="s">
        <v>82</v>
      </c>
      <c r="BL214" s="342" t="s">
        <v>35</v>
      </c>
      <c r="BM214" s="348">
        <v>338228.28271638002</v>
      </c>
      <c r="BN214" s="342" t="s">
        <v>498</v>
      </c>
      <c r="BO214" s="348"/>
      <c r="BP214" s="349">
        <v>38806</v>
      </c>
      <c r="BQ214" s="349">
        <v>47931</v>
      </c>
      <c r="BR214" s="348">
        <v>0</v>
      </c>
      <c r="BS214" s="348">
        <v>17.02</v>
      </c>
      <c r="BT214" s="348">
        <v>0</v>
      </c>
    </row>
    <row r="215" spans="1:72" s="329" customFormat="1" ht="18.2" customHeight="1" x14ac:dyDescent="0.15">
      <c r="A215" s="332">
        <v>213</v>
      </c>
      <c r="B215" s="333" t="s">
        <v>806</v>
      </c>
      <c r="C215" s="333" t="s">
        <v>570</v>
      </c>
      <c r="D215" s="334">
        <v>45231</v>
      </c>
      <c r="E215" s="335" t="s">
        <v>465</v>
      </c>
      <c r="F215" s="336">
        <v>170</v>
      </c>
      <c r="G215" s="336">
        <v>169</v>
      </c>
      <c r="H215" s="337">
        <v>90310.82</v>
      </c>
      <c r="I215" s="337">
        <v>61390.97</v>
      </c>
      <c r="J215" s="337">
        <v>0</v>
      </c>
      <c r="K215" s="337">
        <v>151701.79</v>
      </c>
      <c r="L215" s="337">
        <v>683.46</v>
      </c>
      <c r="M215" s="337">
        <v>0</v>
      </c>
      <c r="N215" s="337">
        <v>0</v>
      </c>
      <c r="O215" s="337">
        <v>0</v>
      </c>
      <c r="P215" s="337">
        <v>0</v>
      </c>
      <c r="Q215" s="337">
        <v>0</v>
      </c>
      <c r="R215" s="337">
        <v>0</v>
      </c>
      <c r="S215" s="337">
        <v>151701.79</v>
      </c>
      <c r="T215" s="337">
        <v>184553.28</v>
      </c>
      <c r="U215" s="337">
        <v>766.09</v>
      </c>
      <c r="V215" s="337">
        <v>0</v>
      </c>
      <c r="W215" s="337">
        <v>0</v>
      </c>
      <c r="X215" s="337">
        <v>0</v>
      </c>
      <c r="Y215" s="337">
        <v>0</v>
      </c>
      <c r="Z215" s="337">
        <v>0</v>
      </c>
      <c r="AA215" s="337">
        <v>185319.37</v>
      </c>
      <c r="AB215" s="337">
        <v>0</v>
      </c>
      <c r="AC215" s="337">
        <v>0</v>
      </c>
      <c r="AD215" s="337">
        <v>0</v>
      </c>
      <c r="AE215" s="337">
        <v>0</v>
      </c>
      <c r="AF215" s="337">
        <v>0</v>
      </c>
      <c r="AG215" s="337">
        <v>0</v>
      </c>
      <c r="AH215" s="337">
        <v>0</v>
      </c>
      <c r="AI215" s="337">
        <v>0</v>
      </c>
      <c r="AJ215" s="337">
        <v>0</v>
      </c>
      <c r="AK215" s="337">
        <v>0</v>
      </c>
      <c r="AL215" s="337">
        <v>0</v>
      </c>
      <c r="AM215" s="337">
        <v>0</v>
      </c>
      <c r="AN215" s="337">
        <v>0</v>
      </c>
      <c r="AO215" s="337">
        <v>0</v>
      </c>
      <c r="AP215" s="337">
        <v>0</v>
      </c>
      <c r="AQ215" s="337">
        <v>0</v>
      </c>
      <c r="AR215" s="337">
        <v>0</v>
      </c>
      <c r="AS215" s="337">
        <v>0</v>
      </c>
      <c r="AT215" s="337">
        <v>0</v>
      </c>
      <c r="AU215" s="337">
        <f t="shared" si="3"/>
        <v>0</v>
      </c>
      <c r="AV215" s="337">
        <v>62074.43</v>
      </c>
      <c r="AW215" s="337">
        <v>185319.37</v>
      </c>
      <c r="AX215" s="338">
        <v>89</v>
      </c>
      <c r="AY215" s="338">
        <v>300</v>
      </c>
      <c r="AZ215" s="337">
        <v>658000</v>
      </c>
      <c r="BA215" s="337">
        <v>157317</v>
      </c>
      <c r="BB215" s="339">
        <v>87.99</v>
      </c>
      <c r="BC215" s="339">
        <v>84.849320175823294</v>
      </c>
      <c r="BD215" s="339">
        <v>10.18</v>
      </c>
      <c r="BE215" s="339"/>
      <c r="BF215" s="335" t="s">
        <v>571</v>
      </c>
      <c r="BG215" s="332"/>
      <c r="BH215" s="335" t="s">
        <v>574</v>
      </c>
      <c r="BI215" s="335" t="s">
        <v>577</v>
      </c>
      <c r="BJ215" s="335" t="s">
        <v>781</v>
      </c>
      <c r="BK215" s="335" t="s">
        <v>572</v>
      </c>
      <c r="BL215" s="333" t="s">
        <v>35</v>
      </c>
      <c r="BM215" s="339">
        <v>1198983.13745987</v>
      </c>
      <c r="BN215" s="333" t="s">
        <v>498</v>
      </c>
      <c r="BO215" s="339"/>
      <c r="BP215" s="340">
        <v>38806</v>
      </c>
      <c r="BQ215" s="340">
        <v>47931</v>
      </c>
      <c r="BR215" s="339">
        <v>53183.5</v>
      </c>
      <c r="BS215" s="339">
        <v>33.72</v>
      </c>
      <c r="BT215" s="339">
        <v>45.56</v>
      </c>
    </row>
    <row r="216" spans="1:72" s="329" customFormat="1" ht="18.2" customHeight="1" x14ac:dyDescent="0.15">
      <c r="A216" s="341">
        <v>214</v>
      </c>
      <c r="B216" s="342" t="s">
        <v>806</v>
      </c>
      <c r="C216" s="342" t="s">
        <v>570</v>
      </c>
      <c r="D216" s="343">
        <v>45231</v>
      </c>
      <c r="E216" s="344" t="s">
        <v>466</v>
      </c>
      <c r="F216" s="345">
        <v>169</v>
      </c>
      <c r="G216" s="345">
        <v>168</v>
      </c>
      <c r="H216" s="346">
        <v>60827.6</v>
      </c>
      <c r="I216" s="346">
        <v>41236.49</v>
      </c>
      <c r="J216" s="346">
        <v>0</v>
      </c>
      <c r="K216" s="346">
        <v>102064.09</v>
      </c>
      <c r="L216" s="346">
        <v>460.3</v>
      </c>
      <c r="M216" s="346">
        <v>0</v>
      </c>
      <c r="N216" s="346">
        <v>0</v>
      </c>
      <c r="O216" s="346">
        <v>0</v>
      </c>
      <c r="P216" s="346">
        <v>0</v>
      </c>
      <c r="Q216" s="346">
        <v>0</v>
      </c>
      <c r="R216" s="346">
        <v>0</v>
      </c>
      <c r="S216" s="346">
        <v>102064.09</v>
      </c>
      <c r="T216" s="346">
        <v>123303.48</v>
      </c>
      <c r="U216" s="346">
        <v>515.99</v>
      </c>
      <c r="V216" s="346">
        <v>0</v>
      </c>
      <c r="W216" s="346">
        <v>0</v>
      </c>
      <c r="X216" s="346">
        <v>0</v>
      </c>
      <c r="Y216" s="346">
        <v>0</v>
      </c>
      <c r="Z216" s="346">
        <v>0</v>
      </c>
      <c r="AA216" s="346">
        <v>123819.47</v>
      </c>
      <c r="AB216" s="346">
        <v>0</v>
      </c>
      <c r="AC216" s="346">
        <v>0</v>
      </c>
      <c r="AD216" s="346">
        <v>0</v>
      </c>
      <c r="AE216" s="346">
        <v>0</v>
      </c>
      <c r="AF216" s="346">
        <v>0</v>
      </c>
      <c r="AG216" s="346">
        <v>0</v>
      </c>
      <c r="AH216" s="346">
        <v>0</v>
      </c>
      <c r="AI216" s="346">
        <v>0</v>
      </c>
      <c r="AJ216" s="346">
        <v>0</v>
      </c>
      <c r="AK216" s="346">
        <v>0</v>
      </c>
      <c r="AL216" s="346">
        <v>0</v>
      </c>
      <c r="AM216" s="346">
        <v>0</v>
      </c>
      <c r="AN216" s="346">
        <v>0</v>
      </c>
      <c r="AO216" s="346">
        <v>0</v>
      </c>
      <c r="AP216" s="346">
        <v>0</v>
      </c>
      <c r="AQ216" s="346">
        <v>0</v>
      </c>
      <c r="AR216" s="346">
        <v>0</v>
      </c>
      <c r="AS216" s="346">
        <v>0</v>
      </c>
      <c r="AT216" s="346">
        <v>0</v>
      </c>
      <c r="AU216" s="346">
        <f t="shared" si="3"/>
        <v>0</v>
      </c>
      <c r="AV216" s="346">
        <v>41696.79</v>
      </c>
      <c r="AW216" s="346">
        <v>123819.47</v>
      </c>
      <c r="AX216" s="347">
        <v>90</v>
      </c>
      <c r="AY216" s="347">
        <v>300</v>
      </c>
      <c r="AZ216" s="346">
        <v>433300</v>
      </c>
      <c r="BA216" s="346">
        <v>105955.37</v>
      </c>
      <c r="BB216" s="348">
        <v>90</v>
      </c>
      <c r="BC216" s="348">
        <v>86.694691359201499</v>
      </c>
      <c r="BD216" s="348">
        <v>10.18</v>
      </c>
      <c r="BE216" s="348"/>
      <c r="BF216" s="344" t="s">
        <v>712</v>
      </c>
      <c r="BG216" s="341"/>
      <c r="BH216" s="344" t="s">
        <v>580</v>
      </c>
      <c r="BI216" s="344" t="s">
        <v>583</v>
      </c>
      <c r="BJ216" s="344" t="s">
        <v>639</v>
      </c>
      <c r="BK216" s="344" t="s">
        <v>572</v>
      </c>
      <c r="BL216" s="342" t="s">
        <v>35</v>
      </c>
      <c r="BM216" s="348">
        <v>806668.94471177005</v>
      </c>
      <c r="BN216" s="342" t="s">
        <v>498</v>
      </c>
      <c r="BO216" s="348"/>
      <c r="BP216" s="349">
        <v>38806</v>
      </c>
      <c r="BQ216" s="349">
        <v>47931</v>
      </c>
      <c r="BR216" s="348">
        <v>44087.21</v>
      </c>
      <c r="BS216" s="348">
        <v>22.71</v>
      </c>
      <c r="BT216" s="348">
        <v>45.56</v>
      </c>
    </row>
    <row r="217" spans="1:72" s="329" customFormat="1" ht="18.2" customHeight="1" x14ac:dyDescent="0.15">
      <c r="A217" s="332">
        <v>215</v>
      </c>
      <c r="B217" s="333" t="s">
        <v>806</v>
      </c>
      <c r="C217" s="333" t="s">
        <v>570</v>
      </c>
      <c r="D217" s="334">
        <v>45231</v>
      </c>
      <c r="E217" s="335" t="s">
        <v>467</v>
      </c>
      <c r="F217" s="336">
        <v>111</v>
      </c>
      <c r="G217" s="336">
        <v>111</v>
      </c>
      <c r="H217" s="337">
        <v>0</v>
      </c>
      <c r="I217" s="337">
        <v>137834.07</v>
      </c>
      <c r="J217" s="337">
        <v>0</v>
      </c>
      <c r="K217" s="337">
        <v>137834.07</v>
      </c>
      <c r="L217" s="337">
        <v>0</v>
      </c>
      <c r="M217" s="337">
        <v>0</v>
      </c>
      <c r="N217" s="337">
        <v>0</v>
      </c>
      <c r="O217" s="337">
        <v>0</v>
      </c>
      <c r="P217" s="337">
        <v>0</v>
      </c>
      <c r="Q217" s="337">
        <v>0</v>
      </c>
      <c r="R217" s="337">
        <v>0</v>
      </c>
      <c r="S217" s="337">
        <v>137834.07</v>
      </c>
      <c r="T217" s="337">
        <v>76239.179999999993</v>
      </c>
      <c r="U217" s="337">
        <v>0</v>
      </c>
      <c r="V217" s="337">
        <v>0</v>
      </c>
      <c r="W217" s="337">
        <v>0</v>
      </c>
      <c r="X217" s="337">
        <v>0</v>
      </c>
      <c r="Y217" s="337">
        <v>0</v>
      </c>
      <c r="Z217" s="337">
        <v>0</v>
      </c>
      <c r="AA217" s="337">
        <v>76239.179999999993</v>
      </c>
      <c r="AB217" s="337">
        <v>0</v>
      </c>
      <c r="AC217" s="337">
        <v>0</v>
      </c>
      <c r="AD217" s="337">
        <v>0</v>
      </c>
      <c r="AE217" s="337">
        <v>0</v>
      </c>
      <c r="AF217" s="337">
        <v>0</v>
      </c>
      <c r="AG217" s="337">
        <v>0</v>
      </c>
      <c r="AH217" s="337">
        <v>0</v>
      </c>
      <c r="AI217" s="337">
        <v>0</v>
      </c>
      <c r="AJ217" s="337">
        <v>0</v>
      </c>
      <c r="AK217" s="337">
        <v>0</v>
      </c>
      <c r="AL217" s="337">
        <v>0</v>
      </c>
      <c r="AM217" s="337">
        <v>0</v>
      </c>
      <c r="AN217" s="337">
        <v>0</v>
      </c>
      <c r="AO217" s="337">
        <v>0</v>
      </c>
      <c r="AP217" s="337">
        <v>0</v>
      </c>
      <c r="AQ217" s="337">
        <v>0</v>
      </c>
      <c r="AR217" s="337">
        <v>0</v>
      </c>
      <c r="AS217" s="337">
        <v>0</v>
      </c>
      <c r="AT217" s="337">
        <v>0</v>
      </c>
      <c r="AU217" s="337">
        <f t="shared" si="3"/>
        <v>0</v>
      </c>
      <c r="AV217" s="337">
        <v>137834.07</v>
      </c>
      <c r="AW217" s="337">
        <v>76239.179999999993</v>
      </c>
      <c r="AX217" s="338">
        <v>0</v>
      </c>
      <c r="AY217" s="338">
        <v>180</v>
      </c>
      <c r="AZ217" s="337">
        <v>750000</v>
      </c>
      <c r="BA217" s="337">
        <v>176057.96</v>
      </c>
      <c r="BB217" s="339">
        <v>90</v>
      </c>
      <c r="BC217" s="339">
        <v>70.460127448937797</v>
      </c>
      <c r="BD217" s="339">
        <v>10.18</v>
      </c>
      <c r="BE217" s="339"/>
      <c r="BF217" s="335" t="s">
        <v>712</v>
      </c>
      <c r="BG217" s="332"/>
      <c r="BH217" s="335" t="s">
        <v>679</v>
      </c>
      <c r="BI217" s="335" t="s">
        <v>783</v>
      </c>
      <c r="BJ217" s="335" t="s">
        <v>784</v>
      </c>
      <c r="BK217" s="335" t="s">
        <v>572</v>
      </c>
      <c r="BL217" s="333" t="s">
        <v>35</v>
      </c>
      <c r="BM217" s="339">
        <v>1089378.8774507099</v>
      </c>
      <c r="BN217" s="333" t="s">
        <v>498</v>
      </c>
      <c r="BO217" s="339"/>
      <c r="BP217" s="340">
        <v>38807</v>
      </c>
      <c r="BQ217" s="340">
        <v>44282</v>
      </c>
      <c r="BR217" s="339">
        <v>38732.85</v>
      </c>
      <c r="BS217" s="339">
        <v>0</v>
      </c>
      <c r="BT217" s="339">
        <v>52.61</v>
      </c>
    </row>
    <row r="218" spans="1:72" s="329" customFormat="1" ht="18.2" customHeight="1" x14ac:dyDescent="0.15">
      <c r="A218" s="341">
        <v>216</v>
      </c>
      <c r="B218" s="342" t="s">
        <v>806</v>
      </c>
      <c r="C218" s="342" t="s">
        <v>570</v>
      </c>
      <c r="D218" s="343">
        <v>45231</v>
      </c>
      <c r="E218" s="344" t="s">
        <v>468</v>
      </c>
      <c r="F218" s="345">
        <v>150</v>
      </c>
      <c r="G218" s="345">
        <v>149</v>
      </c>
      <c r="H218" s="346">
        <v>53402.63</v>
      </c>
      <c r="I218" s="346">
        <v>39720.449999999997</v>
      </c>
      <c r="J218" s="346">
        <v>0</v>
      </c>
      <c r="K218" s="346">
        <v>93123.08</v>
      </c>
      <c r="L218" s="346">
        <v>469.16</v>
      </c>
      <c r="M218" s="346">
        <v>0</v>
      </c>
      <c r="N218" s="346">
        <v>0</v>
      </c>
      <c r="O218" s="346">
        <v>0</v>
      </c>
      <c r="P218" s="346">
        <v>0</v>
      </c>
      <c r="Q218" s="346">
        <v>0</v>
      </c>
      <c r="R218" s="346">
        <v>0</v>
      </c>
      <c r="S218" s="346">
        <v>93123.08</v>
      </c>
      <c r="T218" s="346">
        <v>98599.75</v>
      </c>
      <c r="U218" s="346">
        <v>453</v>
      </c>
      <c r="V218" s="346">
        <v>0</v>
      </c>
      <c r="W218" s="346">
        <v>0</v>
      </c>
      <c r="X218" s="346">
        <v>0</v>
      </c>
      <c r="Y218" s="346">
        <v>0</v>
      </c>
      <c r="Z218" s="346">
        <v>0</v>
      </c>
      <c r="AA218" s="346">
        <v>99052.75</v>
      </c>
      <c r="AB218" s="346">
        <v>0</v>
      </c>
      <c r="AC218" s="346">
        <v>0</v>
      </c>
      <c r="AD218" s="346">
        <v>0</v>
      </c>
      <c r="AE218" s="346">
        <v>0</v>
      </c>
      <c r="AF218" s="346">
        <v>0</v>
      </c>
      <c r="AG218" s="346">
        <v>0</v>
      </c>
      <c r="AH218" s="346">
        <v>0</v>
      </c>
      <c r="AI218" s="346">
        <v>0</v>
      </c>
      <c r="AJ218" s="346">
        <v>0</v>
      </c>
      <c r="AK218" s="346">
        <v>0</v>
      </c>
      <c r="AL218" s="346">
        <v>0</v>
      </c>
      <c r="AM218" s="346">
        <v>0</v>
      </c>
      <c r="AN218" s="346">
        <v>0</v>
      </c>
      <c r="AO218" s="346">
        <v>0</v>
      </c>
      <c r="AP218" s="346">
        <v>0</v>
      </c>
      <c r="AQ218" s="346">
        <v>0</v>
      </c>
      <c r="AR218" s="346">
        <v>0</v>
      </c>
      <c r="AS218" s="346">
        <v>0</v>
      </c>
      <c r="AT218" s="346">
        <v>0</v>
      </c>
      <c r="AU218" s="346">
        <f t="shared" si="3"/>
        <v>0</v>
      </c>
      <c r="AV218" s="346">
        <v>40189.61</v>
      </c>
      <c r="AW218" s="346">
        <v>99052.75</v>
      </c>
      <c r="AX218" s="347">
        <v>80</v>
      </c>
      <c r="AY218" s="347">
        <v>300</v>
      </c>
      <c r="AZ218" s="346">
        <v>396556.65</v>
      </c>
      <c r="BA218" s="346">
        <v>100080</v>
      </c>
      <c r="BB218" s="348">
        <v>90</v>
      </c>
      <c r="BC218" s="348">
        <v>83.743776978417301</v>
      </c>
      <c r="BD218" s="348">
        <v>10.18</v>
      </c>
      <c r="BE218" s="348"/>
      <c r="BF218" s="344" t="s">
        <v>571</v>
      </c>
      <c r="BG218" s="341"/>
      <c r="BH218" s="344" t="s">
        <v>574</v>
      </c>
      <c r="BI218" s="344" t="s">
        <v>707</v>
      </c>
      <c r="BJ218" s="344" t="s">
        <v>708</v>
      </c>
      <c r="BK218" s="344" t="s">
        <v>572</v>
      </c>
      <c r="BL218" s="342" t="s">
        <v>35</v>
      </c>
      <c r="BM218" s="348">
        <v>736003.19830324</v>
      </c>
      <c r="BN218" s="342" t="s">
        <v>498</v>
      </c>
      <c r="BO218" s="348"/>
      <c r="BP218" s="349">
        <v>38527</v>
      </c>
      <c r="BQ218" s="349">
        <v>47652</v>
      </c>
      <c r="BR218" s="348">
        <v>37172.39</v>
      </c>
      <c r="BS218" s="348">
        <v>21.45</v>
      </c>
      <c r="BT218" s="348">
        <v>45.4</v>
      </c>
    </row>
    <row r="219" spans="1:72" s="329" customFormat="1" ht="18.2" customHeight="1" x14ac:dyDescent="0.15">
      <c r="A219" s="332">
        <v>217</v>
      </c>
      <c r="B219" s="333" t="s">
        <v>806</v>
      </c>
      <c r="C219" s="333" t="s">
        <v>570</v>
      </c>
      <c r="D219" s="334">
        <v>45231</v>
      </c>
      <c r="E219" s="335" t="s">
        <v>785</v>
      </c>
      <c r="F219" s="336">
        <v>0</v>
      </c>
      <c r="G219" s="336">
        <v>0</v>
      </c>
      <c r="H219" s="337">
        <v>10431.620000000001</v>
      </c>
      <c r="I219" s="337">
        <v>0</v>
      </c>
      <c r="J219" s="337">
        <v>0</v>
      </c>
      <c r="K219" s="337">
        <v>10431.620000000001</v>
      </c>
      <c r="L219" s="337">
        <v>305.8</v>
      </c>
      <c r="M219" s="337">
        <v>0</v>
      </c>
      <c r="N219" s="337">
        <v>0</v>
      </c>
      <c r="O219" s="337">
        <v>0</v>
      </c>
      <c r="P219" s="337">
        <v>305.8</v>
      </c>
      <c r="Q219" s="337">
        <v>8.34</v>
      </c>
      <c r="R219" s="337">
        <v>0</v>
      </c>
      <c r="S219" s="337">
        <v>10117.48</v>
      </c>
      <c r="T219" s="337">
        <v>0</v>
      </c>
      <c r="U219" s="337">
        <v>83.39</v>
      </c>
      <c r="V219" s="337">
        <v>0</v>
      </c>
      <c r="W219" s="337">
        <v>0</v>
      </c>
      <c r="X219" s="337">
        <v>83.39</v>
      </c>
      <c r="Y219" s="337">
        <v>0</v>
      </c>
      <c r="Z219" s="337">
        <v>0</v>
      </c>
      <c r="AA219" s="337">
        <v>0</v>
      </c>
      <c r="AB219" s="337">
        <v>35.880000000000003</v>
      </c>
      <c r="AC219" s="337">
        <v>0</v>
      </c>
      <c r="AD219" s="337">
        <v>0</v>
      </c>
      <c r="AE219" s="337">
        <v>0</v>
      </c>
      <c r="AF219" s="337">
        <v>0</v>
      </c>
      <c r="AG219" s="337">
        <v>0</v>
      </c>
      <c r="AH219" s="337">
        <v>18.489999999999998</v>
      </c>
      <c r="AI219" s="337">
        <v>53.54</v>
      </c>
      <c r="AJ219" s="337">
        <v>0</v>
      </c>
      <c r="AK219" s="337">
        <v>0</v>
      </c>
      <c r="AL219" s="337">
        <v>0</v>
      </c>
      <c r="AM219" s="337">
        <v>0</v>
      </c>
      <c r="AN219" s="337">
        <v>0</v>
      </c>
      <c r="AO219" s="337">
        <v>0</v>
      </c>
      <c r="AP219" s="337">
        <v>0</v>
      </c>
      <c r="AQ219" s="337">
        <v>0</v>
      </c>
      <c r="AR219" s="337">
        <v>0</v>
      </c>
      <c r="AS219" s="337">
        <v>1.1387E-2</v>
      </c>
      <c r="AT219" s="337">
        <v>0</v>
      </c>
      <c r="AU219" s="337">
        <f t="shared" si="3"/>
        <v>505.42861299999998</v>
      </c>
      <c r="AV219" s="337">
        <v>0</v>
      </c>
      <c r="AW219" s="337">
        <v>0</v>
      </c>
      <c r="AX219" s="338">
        <v>31</v>
      </c>
      <c r="AY219" s="338">
        <v>240</v>
      </c>
      <c r="AZ219" s="337">
        <v>170200</v>
      </c>
      <c r="BA219" s="337">
        <v>41461.58</v>
      </c>
      <c r="BB219" s="339">
        <v>89.99</v>
      </c>
      <c r="BC219" s="339">
        <v>21.9594146002154</v>
      </c>
      <c r="BD219" s="339">
        <v>9.6</v>
      </c>
      <c r="BE219" s="339"/>
      <c r="BF219" s="335" t="s">
        <v>712</v>
      </c>
      <c r="BG219" s="332"/>
      <c r="BH219" s="335" t="s">
        <v>679</v>
      </c>
      <c r="BI219" s="335" t="s">
        <v>786</v>
      </c>
      <c r="BJ219" s="335" t="s">
        <v>787</v>
      </c>
      <c r="BK219" s="335" t="s">
        <v>82</v>
      </c>
      <c r="BL219" s="333" t="s">
        <v>35</v>
      </c>
      <c r="BM219" s="339">
        <v>79964.039406440002</v>
      </c>
      <c r="BN219" s="333" t="s">
        <v>498</v>
      </c>
      <c r="BO219" s="339"/>
      <c r="BP219" s="340">
        <v>38861</v>
      </c>
      <c r="BQ219" s="340">
        <v>46161</v>
      </c>
      <c r="BR219" s="339">
        <v>0</v>
      </c>
      <c r="BS219" s="339">
        <v>35.880000000000003</v>
      </c>
      <c r="BT219" s="339">
        <v>0</v>
      </c>
    </row>
    <row r="220" spans="1:72" s="329" customFormat="1" ht="18.2" customHeight="1" x14ac:dyDescent="0.15">
      <c r="A220" s="341">
        <v>218</v>
      </c>
      <c r="B220" s="342" t="s">
        <v>806</v>
      </c>
      <c r="C220" s="342" t="s">
        <v>570</v>
      </c>
      <c r="D220" s="343">
        <v>45231</v>
      </c>
      <c r="E220" s="344" t="s">
        <v>469</v>
      </c>
      <c r="F220" s="345">
        <v>154</v>
      </c>
      <c r="G220" s="345">
        <v>153</v>
      </c>
      <c r="H220" s="346">
        <v>67121.11</v>
      </c>
      <c r="I220" s="346">
        <v>44270.46</v>
      </c>
      <c r="J220" s="346">
        <v>0</v>
      </c>
      <c r="K220" s="346">
        <v>111391.57</v>
      </c>
      <c r="L220" s="346">
        <v>498.55</v>
      </c>
      <c r="M220" s="346">
        <v>0</v>
      </c>
      <c r="N220" s="346">
        <v>0</v>
      </c>
      <c r="O220" s="346">
        <v>0</v>
      </c>
      <c r="P220" s="346">
        <v>0</v>
      </c>
      <c r="Q220" s="346">
        <v>0</v>
      </c>
      <c r="R220" s="346">
        <v>0</v>
      </c>
      <c r="S220" s="346">
        <v>111391.57</v>
      </c>
      <c r="T220" s="346">
        <v>113801.43</v>
      </c>
      <c r="U220" s="346">
        <v>531.35</v>
      </c>
      <c r="V220" s="346">
        <v>0</v>
      </c>
      <c r="W220" s="346">
        <v>0</v>
      </c>
      <c r="X220" s="346">
        <v>0</v>
      </c>
      <c r="Y220" s="346">
        <v>0</v>
      </c>
      <c r="Z220" s="346">
        <v>0</v>
      </c>
      <c r="AA220" s="346">
        <v>114332.78</v>
      </c>
      <c r="AB220" s="346">
        <v>0</v>
      </c>
      <c r="AC220" s="346">
        <v>0</v>
      </c>
      <c r="AD220" s="346">
        <v>0</v>
      </c>
      <c r="AE220" s="346">
        <v>0</v>
      </c>
      <c r="AF220" s="346">
        <v>0</v>
      </c>
      <c r="AG220" s="346">
        <v>0</v>
      </c>
      <c r="AH220" s="346">
        <v>0</v>
      </c>
      <c r="AI220" s="346">
        <v>0</v>
      </c>
      <c r="AJ220" s="346">
        <v>0</v>
      </c>
      <c r="AK220" s="346">
        <v>0</v>
      </c>
      <c r="AL220" s="346">
        <v>0</v>
      </c>
      <c r="AM220" s="346">
        <v>0</v>
      </c>
      <c r="AN220" s="346">
        <v>0</v>
      </c>
      <c r="AO220" s="346">
        <v>0</v>
      </c>
      <c r="AP220" s="346">
        <v>0</v>
      </c>
      <c r="AQ220" s="346">
        <v>0</v>
      </c>
      <c r="AR220" s="346">
        <v>0</v>
      </c>
      <c r="AS220" s="346">
        <v>0</v>
      </c>
      <c r="AT220" s="346">
        <v>0</v>
      </c>
      <c r="AU220" s="346">
        <f t="shared" si="3"/>
        <v>0</v>
      </c>
      <c r="AV220" s="346">
        <v>44769.01</v>
      </c>
      <c r="AW220" s="346">
        <v>114332.78</v>
      </c>
      <c r="AX220" s="347">
        <v>93</v>
      </c>
      <c r="AY220" s="347">
        <v>300</v>
      </c>
      <c r="AZ220" s="346">
        <v>482300</v>
      </c>
      <c r="BA220" s="346">
        <v>117878.88</v>
      </c>
      <c r="BB220" s="348">
        <v>90</v>
      </c>
      <c r="BC220" s="348">
        <v>85.046967701084398</v>
      </c>
      <c r="BD220" s="348">
        <v>9.5</v>
      </c>
      <c r="BE220" s="348"/>
      <c r="BF220" s="344" t="s">
        <v>712</v>
      </c>
      <c r="BG220" s="341"/>
      <c r="BH220" s="344" t="s">
        <v>352</v>
      </c>
      <c r="BI220" s="344" t="s">
        <v>606</v>
      </c>
      <c r="BJ220" s="344" t="s">
        <v>607</v>
      </c>
      <c r="BK220" s="344" t="s">
        <v>572</v>
      </c>
      <c r="BL220" s="342" t="s">
        <v>35</v>
      </c>
      <c r="BM220" s="348">
        <v>880389.17724820995</v>
      </c>
      <c r="BN220" s="342" t="s">
        <v>498</v>
      </c>
      <c r="BO220" s="348"/>
      <c r="BP220" s="349">
        <v>38870</v>
      </c>
      <c r="BQ220" s="349">
        <v>47995</v>
      </c>
      <c r="BR220" s="348">
        <v>45775.68</v>
      </c>
      <c r="BS220" s="348">
        <v>81.86</v>
      </c>
      <c r="BT220" s="348">
        <v>45.54</v>
      </c>
    </row>
    <row r="221" spans="1:72" s="329" customFormat="1" ht="18.2" customHeight="1" x14ac:dyDescent="0.15">
      <c r="A221" s="332">
        <v>219</v>
      </c>
      <c r="B221" s="333" t="s">
        <v>806</v>
      </c>
      <c r="C221" s="333" t="s">
        <v>570</v>
      </c>
      <c r="D221" s="334">
        <v>45231</v>
      </c>
      <c r="E221" s="335" t="s">
        <v>470</v>
      </c>
      <c r="F221" s="336">
        <v>158</v>
      </c>
      <c r="G221" s="336">
        <v>157</v>
      </c>
      <c r="H221" s="337">
        <v>35371.53</v>
      </c>
      <c r="I221" s="337">
        <v>23415.56</v>
      </c>
      <c r="J221" s="337">
        <v>0</v>
      </c>
      <c r="K221" s="337">
        <v>58787.09</v>
      </c>
      <c r="L221" s="337">
        <v>261.64999999999998</v>
      </c>
      <c r="M221" s="337">
        <v>0</v>
      </c>
      <c r="N221" s="337">
        <v>0</v>
      </c>
      <c r="O221" s="337">
        <v>0</v>
      </c>
      <c r="P221" s="337">
        <v>0</v>
      </c>
      <c r="Q221" s="337">
        <v>0</v>
      </c>
      <c r="R221" s="337">
        <v>0</v>
      </c>
      <c r="S221" s="337">
        <v>58787.09</v>
      </c>
      <c r="T221" s="337">
        <v>62160.32</v>
      </c>
      <c r="U221" s="337">
        <v>282.95999999999998</v>
      </c>
      <c r="V221" s="337">
        <v>0</v>
      </c>
      <c r="W221" s="337">
        <v>0</v>
      </c>
      <c r="X221" s="337">
        <v>0</v>
      </c>
      <c r="Y221" s="337">
        <v>0</v>
      </c>
      <c r="Z221" s="337">
        <v>0</v>
      </c>
      <c r="AA221" s="337">
        <v>62443.28</v>
      </c>
      <c r="AB221" s="337">
        <v>0</v>
      </c>
      <c r="AC221" s="337">
        <v>0</v>
      </c>
      <c r="AD221" s="337">
        <v>0</v>
      </c>
      <c r="AE221" s="337">
        <v>0</v>
      </c>
      <c r="AF221" s="337">
        <v>0</v>
      </c>
      <c r="AG221" s="337">
        <v>0</v>
      </c>
      <c r="AH221" s="337">
        <v>0</v>
      </c>
      <c r="AI221" s="337">
        <v>0</v>
      </c>
      <c r="AJ221" s="337">
        <v>0</v>
      </c>
      <c r="AK221" s="337">
        <v>0</v>
      </c>
      <c r="AL221" s="337">
        <v>0</v>
      </c>
      <c r="AM221" s="337">
        <v>0</v>
      </c>
      <c r="AN221" s="337">
        <v>0</v>
      </c>
      <c r="AO221" s="337">
        <v>0</v>
      </c>
      <c r="AP221" s="337">
        <v>0</v>
      </c>
      <c r="AQ221" s="337">
        <v>0</v>
      </c>
      <c r="AR221" s="337">
        <v>0</v>
      </c>
      <c r="AS221" s="337">
        <v>0</v>
      </c>
      <c r="AT221" s="337">
        <v>0</v>
      </c>
      <c r="AU221" s="337">
        <f t="shared" si="3"/>
        <v>0</v>
      </c>
      <c r="AV221" s="337">
        <v>23677.21</v>
      </c>
      <c r="AW221" s="337">
        <v>62443.28</v>
      </c>
      <c r="AX221" s="338">
        <v>92</v>
      </c>
      <c r="AY221" s="338">
        <v>300</v>
      </c>
      <c r="AZ221" s="337">
        <v>253022</v>
      </c>
      <c r="BA221" s="337">
        <v>61841.07</v>
      </c>
      <c r="BB221" s="339">
        <v>89.99</v>
      </c>
      <c r="BC221" s="339">
        <v>85.545903864535305</v>
      </c>
      <c r="BD221" s="339">
        <v>9.6</v>
      </c>
      <c r="BE221" s="339"/>
      <c r="BF221" s="335" t="s">
        <v>712</v>
      </c>
      <c r="BG221" s="332"/>
      <c r="BH221" s="335" t="s">
        <v>352</v>
      </c>
      <c r="BI221" s="335" t="s">
        <v>606</v>
      </c>
      <c r="BJ221" s="335" t="s">
        <v>607</v>
      </c>
      <c r="BK221" s="335" t="s">
        <v>572</v>
      </c>
      <c r="BL221" s="333" t="s">
        <v>35</v>
      </c>
      <c r="BM221" s="339">
        <v>464626.88153076998</v>
      </c>
      <c r="BN221" s="333" t="s">
        <v>498</v>
      </c>
      <c r="BO221" s="339"/>
      <c r="BP221" s="340">
        <v>38870</v>
      </c>
      <c r="BQ221" s="340">
        <v>47995</v>
      </c>
      <c r="BR221" s="339">
        <v>30642.14</v>
      </c>
      <c r="BS221" s="339">
        <v>56.06</v>
      </c>
      <c r="BT221" s="339">
        <v>45.51</v>
      </c>
    </row>
    <row r="222" spans="1:72" s="329" customFormat="1" ht="18.2" customHeight="1" x14ac:dyDescent="0.15">
      <c r="A222" s="341">
        <v>220</v>
      </c>
      <c r="B222" s="342" t="s">
        <v>806</v>
      </c>
      <c r="C222" s="342" t="s">
        <v>570</v>
      </c>
      <c r="D222" s="343">
        <v>45231</v>
      </c>
      <c r="E222" s="344" t="s">
        <v>788</v>
      </c>
      <c r="F222" s="345">
        <v>0</v>
      </c>
      <c r="G222" s="345">
        <v>0</v>
      </c>
      <c r="H222" s="346">
        <v>34206.639999999999</v>
      </c>
      <c r="I222" s="346">
        <v>0</v>
      </c>
      <c r="J222" s="346">
        <v>0</v>
      </c>
      <c r="K222" s="346">
        <v>34206.639999999999</v>
      </c>
      <c r="L222" s="346">
        <v>270.95999999999998</v>
      </c>
      <c r="M222" s="346">
        <v>0</v>
      </c>
      <c r="N222" s="346">
        <v>0</v>
      </c>
      <c r="O222" s="346">
        <v>0</v>
      </c>
      <c r="P222" s="346">
        <v>270.95999999999998</v>
      </c>
      <c r="Q222" s="346">
        <v>0</v>
      </c>
      <c r="R222" s="346">
        <v>0</v>
      </c>
      <c r="S222" s="346">
        <v>33935.68</v>
      </c>
      <c r="T222" s="346">
        <v>0</v>
      </c>
      <c r="U222" s="346">
        <v>273.64999999999998</v>
      </c>
      <c r="V222" s="346">
        <v>0</v>
      </c>
      <c r="W222" s="346">
        <v>0</v>
      </c>
      <c r="X222" s="346">
        <v>273.64999999999998</v>
      </c>
      <c r="Y222" s="346">
        <v>0</v>
      </c>
      <c r="Z222" s="346">
        <v>0</v>
      </c>
      <c r="AA222" s="346">
        <v>0</v>
      </c>
      <c r="AB222" s="346">
        <v>56.06</v>
      </c>
      <c r="AC222" s="346">
        <v>0</v>
      </c>
      <c r="AD222" s="346">
        <v>0</v>
      </c>
      <c r="AE222" s="346">
        <v>0</v>
      </c>
      <c r="AF222" s="346">
        <v>0</v>
      </c>
      <c r="AG222" s="346">
        <v>0</v>
      </c>
      <c r="AH222" s="346">
        <v>0</v>
      </c>
      <c r="AI222" s="346">
        <v>79.75</v>
      </c>
      <c r="AJ222" s="346">
        <v>0</v>
      </c>
      <c r="AK222" s="346">
        <v>0</v>
      </c>
      <c r="AL222" s="346">
        <v>0</v>
      </c>
      <c r="AM222" s="346">
        <v>0</v>
      </c>
      <c r="AN222" s="346">
        <v>0</v>
      </c>
      <c r="AO222" s="346">
        <v>0</v>
      </c>
      <c r="AP222" s="346">
        <v>0</v>
      </c>
      <c r="AQ222" s="346">
        <v>0</v>
      </c>
      <c r="AR222" s="346">
        <v>0</v>
      </c>
      <c r="AS222" s="346">
        <v>1.2652999999999999E-2</v>
      </c>
      <c r="AT222" s="346">
        <v>0</v>
      </c>
      <c r="AU222" s="346">
        <f t="shared" si="3"/>
        <v>680.40734699999996</v>
      </c>
      <c r="AV222" s="346">
        <v>0</v>
      </c>
      <c r="AW222" s="346">
        <v>0</v>
      </c>
      <c r="AX222" s="347">
        <v>92</v>
      </c>
      <c r="AY222" s="347">
        <v>300</v>
      </c>
      <c r="AZ222" s="346">
        <v>253022</v>
      </c>
      <c r="BA222" s="346">
        <v>61841.07</v>
      </c>
      <c r="BB222" s="348">
        <v>89.99</v>
      </c>
      <c r="BC222" s="348">
        <v>49.382584149983202</v>
      </c>
      <c r="BD222" s="348">
        <v>9.6</v>
      </c>
      <c r="BE222" s="348"/>
      <c r="BF222" s="344" t="s">
        <v>571</v>
      </c>
      <c r="BG222" s="341"/>
      <c r="BH222" s="344" t="s">
        <v>352</v>
      </c>
      <c r="BI222" s="344" t="s">
        <v>606</v>
      </c>
      <c r="BJ222" s="344" t="s">
        <v>607</v>
      </c>
      <c r="BK222" s="344" t="s">
        <v>82</v>
      </c>
      <c r="BL222" s="342" t="s">
        <v>35</v>
      </c>
      <c r="BM222" s="348">
        <v>268212.44547103997</v>
      </c>
      <c r="BN222" s="342" t="s">
        <v>498</v>
      </c>
      <c r="BO222" s="348"/>
      <c r="BP222" s="349">
        <v>38870</v>
      </c>
      <c r="BQ222" s="349">
        <v>47995</v>
      </c>
      <c r="BR222" s="348">
        <v>0</v>
      </c>
      <c r="BS222" s="348">
        <v>56.06</v>
      </c>
      <c r="BT222" s="348">
        <v>0</v>
      </c>
    </row>
    <row r="223" spans="1:72" s="329" customFormat="1" ht="18.2" customHeight="1" x14ac:dyDescent="0.15">
      <c r="A223" s="332">
        <v>221</v>
      </c>
      <c r="B223" s="333" t="s">
        <v>806</v>
      </c>
      <c r="C223" s="333" t="s">
        <v>570</v>
      </c>
      <c r="D223" s="334">
        <v>45231</v>
      </c>
      <c r="E223" s="335" t="s">
        <v>471</v>
      </c>
      <c r="F223" s="336">
        <v>164</v>
      </c>
      <c r="G223" s="336">
        <v>163</v>
      </c>
      <c r="H223" s="337">
        <v>67121.06</v>
      </c>
      <c r="I223" s="337">
        <v>45688.22</v>
      </c>
      <c r="J223" s="337">
        <v>0</v>
      </c>
      <c r="K223" s="337">
        <v>112809.28</v>
      </c>
      <c r="L223" s="337">
        <v>498.56</v>
      </c>
      <c r="M223" s="337">
        <v>0</v>
      </c>
      <c r="N223" s="337">
        <v>0</v>
      </c>
      <c r="O223" s="337">
        <v>0</v>
      </c>
      <c r="P223" s="337">
        <v>0</v>
      </c>
      <c r="Q223" s="337">
        <v>0</v>
      </c>
      <c r="R223" s="337">
        <v>0</v>
      </c>
      <c r="S223" s="337">
        <v>112809.28</v>
      </c>
      <c r="T223" s="337">
        <v>122399.62</v>
      </c>
      <c r="U223" s="337">
        <v>531.34</v>
      </c>
      <c r="V223" s="337">
        <v>0</v>
      </c>
      <c r="W223" s="337">
        <v>0</v>
      </c>
      <c r="X223" s="337">
        <v>0</v>
      </c>
      <c r="Y223" s="337">
        <v>0</v>
      </c>
      <c r="Z223" s="337">
        <v>0</v>
      </c>
      <c r="AA223" s="337">
        <v>122930.96</v>
      </c>
      <c r="AB223" s="337">
        <v>0</v>
      </c>
      <c r="AC223" s="337">
        <v>0</v>
      </c>
      <c r="AD223" s="337">
        <v>0</v>
      </c>
      <c r="AE223" s="337">
        <v>0</v>
      </c>
      <c r="AF223" s="337">
        <v>0</v>
      </c>
      <c r="AG223" s="337">
        <v>0</v>
      </c>
      <c r="AH223" s="337">
        <v>0</v>
      </c>
      <c r="AI223" s="337">
        <v>0</v>
      </c>
      <c r="AJ223" s="337">
        <v>0</v>
      </c>
      <c r="AK223" s="337">
        <v>0</v>
      </c>
      <c r="AL223" s="337">
        <v>0</v>
      </c>
      <c r="AM223" s="337">
        <v>0</v>
      </c>
      <c r="AN223" s="337">
        <v>0</v>
      </c>
      <c r="AO223" s="337">
        <v>0</v>
      </c>
      <c r="AP223" s="337">
        <v>0</v>
      </c>
      <c r="AQ223" s="337">
        <v>0</v>
      </c>
      <c r="AR223" s="337">
        <v>0</v>
      </c>
      <c r="AS223" s="337">
        <v>0</v>
      </c>
      <c r="AT223" s="337">
        <v>0</v>
      </c>
      <c r="AU223" s="337">
        <f t="shared" si="3"/>
        <v>0</v>
      </c>
      <c r="AV223" s="337">
        <v>46186.78</v>
      </c>
      <c r="AW223" s="337">
        <v>122930.96</v>
      </c>
      <c r="AX223" s="338">
        <v>92</v>
      </c>
      <c r="AY223" s="338">
        <v>300</v>
      </c>
      <c r="AZ223" s="337">
        <v>482300</v>
      </c>
      <c r="BA223" s="337">
        <v>117878.88</v>
      </c>
      <c r="BB223" s="339">
        <v>90</v>
      </c>
      <c r="BC223" s="339">
        <v>86.129382973438496</v>
      </c>
      <c r="BD223" s="339">
        <v>9.5</v>
      </c>
      <c r="BE223" s="339"/>
      <c r="BF223" s="335" t="s">
        <v>571</v>
      </c>
      <c r="BG223" s="332"/>
      <c r="BH223" s="335" t="s">
        <v>352</v>
      </c>
      <c r="BI223" s="335" t="s">
        <v>606</v>
      </c>
      <c r="BJ223" s="335" t="s">
        <v>607</v>
      </c>
      <c r="BK223" s="335" t="s">
        <v>572</v>
      </c>
      <c r="BL223" s="333" t="s">
        <v>35</v>
      </c>
      <c r="BM223" s="339">
        <v>891594.12337183999</v>
      </c>
      <c r="BN223" s="333" t="s">
        <v>498</v>
      </c>
      <c r="BO223" s="339"/>
      <c r="BP223" s="340">
        <v>38870</v>
      </c>
      <c r="BQ223" s="340">
        <v>47995</v>
      </c>
      <c r="BR223" s="339">
        <v>49423.55</v>
      </c>
      <c r="BS223" s="339">
        <v>81.86</v>
      </c>
      <c r="BT223" s="339">
        <v>45.54</v>
      </c>
    </row>
    <row r="224" spans="1:72" s="329" customFormat="1" ht="18.2" customHeight="1" x14ac:dyDescent="0.15">
      <c r="A224" s="341">
        <v>222</v>
      </c>
      <c r="B224" s="342" t="s">
        <v>806</v>
      </c>
      <c r="C224" s="342" t="s">
        <v>570</v>
      </c>
      <c r="D224" s="343">
        <v>45231</v>
      </c>
      <c r="E224" s="344" t="s">
        <v>472</v>
      </c>
      <c r="F224" s="345">
        <v>112</v>
      </c>
      <c r="G224" s="345">
        <v>111</v>
      </c>
      <c r="H224" s="346">
        <v>71003.679999999993</v>
      </c>
      <c r="I224" s="346">
        <v>39067.56</v>
      </c>
      <c r="J224" s="346">
        <v>0</v>
      </c>
      <c r="K224" s="346">
        <v>110071.24</v>
      </c>
      <c r="L224" s="346">
        <v>527.41999999999996</v>
      </c>
      <c r="M224" s="346">
        <v>0</v>
      </c>
      <c r="N224" s="346">
        <v>0</v>
      </c>
      <c r="O224" s="346">
        <v>0</v>
      </c>
      <c r="P224" s="346">
        <v>0</v>
      </c>
      <c r="Q224" s="346">
        <v>0</v>
      </c>
      <c r="R224" s="346">
        <v>0</v>
      </c>
      <c r="S224" s="346">
        <v>110071.24</v>
      </c>
      <c r="T224" s="346">
        <v>82150.61</v>
      </c>
      <c r="U224" s="346">
        <v>562.08000000000004</v>
      </c>
      <c r="V224" s="346">
        <v>0</v>
      </c>
      <c r="W224" s="346">
        <v>0</v>
      </c>
      <c r="X224" s="346">
        <v>0</v>
      </c>
      <c r="Y224" s="346">
        <v>0</v>
      </c>
      <c r="Z224" s="346">
        <v>0</v>
      </c>
      <c r="AA224" s="346">
        <v>82712.69</v>
      </c>
      <c r="AB224" s="346">
        <v>0</v>
      </c>
      <c r="AC224" s="346">
        <v>0</v>
      </c>
      <c r="AD224" s="346">
        <v>0</v>
      </c>
      <c r="AE224" s="346">
        <v>0</v>
      </c>
      <c r="AF224" s="346">
        <v>0</v>
      </c>
      <c r="AG224" s="346">
        <v>0</v>
      </c>
      <c r="AH224" s="346">
        <v>0</v>
      </c>
      <c r="AI224" s="346">
        <v>0</v>
      </c>
      <c r="AJ224" s="346">
        <v>0</v>
      </c>
      <c r="AK224" s="346">
        <v>0</v>
      </c>
      <c r="AL224" s="346">
        <v>0</v>
      </c>
      <c r="AM224" s="346">
        <v>0</v>
      </c>
      <c r="AN224" s="346">
        <v>0</v>
      </c>
      <c r="AO224" s="346">
        <v>0</v>
      </c>
      <c r="AP224" s="346">
        <v>0</v>
      </c>
      <c r="AQ224" s="346">
        <v>0</v>
      </c>
      <c r="AR224" s="346">
        <v>0</v>
      </c>
      <c r="AS224" s="346">
        <v>0</v>
      </c>
      <c r="AT224" s="346">
        <v>0</v>
      </c>
      <c r="AU224" s="346">
        <f t="shared" si="3"/>
        <v>0</v>
      </c>
      <c r="AV224" s="346">
        <v>39594.980000000003</v>
      </c>
      <c r="AW224" s="346">
        <v>82712.69</v>
      </c>
      <c r="AX224" s="347">
        <v>92</v>
      </c>
      <c r="AY224" s="347">
        <v>300</v>
      </c>
      <c r="AZ224" s="346">
        <v>510209.24</v>
      </c>
      <c r="BA224" s="346">
        <v>124700.18</v>
      </c>
      <c r="BB224" s="348">
        <v>90</v>
      </c>
      <c r="BC224" s="348">
        <v>79.441838816912707</v>
      </c>
      <c r="BD224" s="348">
        <v>9.5</v>
      </c>
      <c r="BE224" s="348"/>
      <c r="BF224" s="344" t="s">
        <v>712</v>
      </c>
      <c r="BG224" s="341"/>
      <c r="BH224" s="344" t="s">
        <v>352</v>
      </c>
      <c r="BI224" s="344" t="s">
        <v>606</v>
      </c>
      <c r="BJ224" s="344" t="s">
        <v>607</v>
      </c>
      <c r="BK224" s="344" t="s">
        <v>572</v>
      </c>
      <c r="BL224" s="342" t="s">
        <v>35</v>
      </c>
      <c r="BM224" s="348">
        <v>869953.87911572005</v>
      </c>
      <c r="BN224" s="342" t="s">
        <v>498</v>
      </c>
      <c r="BO224" s="348"/>
      <c r="BP224" s="349">
        <v>38870</v>
      </c>
      <c r="BQ224" s="349">
        <v>47995</v>
      </c>
      <c r="BR224" s="348">
        <v>38803.440000000002</v>
      </c>
      <c r="BS224" s="348">
        <v>86.6</v>
      </c>
      <c r="BT224" s="348">
        <v>45.55</v>
      </c>
    </row>
    <row r="225" spans="1:72" s="329" customFormat="1" ht="18.2" customHeight="1" x14ac:dyDescent="0.15">
      <c r="A225" s="332">
        <v>223</v>
      </c>
      <c r="B225" s="333" t="s">
        <v>806</v>
      </c>
      <c r="C225" s="333" t="s">
        <v>570</v>
      </c>
      <c r="D225" s="334">
        <v>45231</v>
      </c>
      <c r="E225" s="335" t="s">
        <v>791</v>
      </c>
      <c r="F225" s="336">
        <v>0</v>
      </c>
      <c r="G225" s="336">
        <v>0</v>
      </c>
      <c r="H225" s="337">
        <v>51463.79</v>
      </c>
      <c r="I225" s="337">
        <v>0</v>
      </c>
      <c r="J225" s="337">
        <v>0</v>
      </c>
      <c r="K225" s="337">
        <v>51463.79</v>
      </c>
      <c r="L225" s="337">
        <v>390.85</v>
      </c>
      <c r="M225" s="337">
        <v>0</v>
      </c>
      <c r="N225" s="337">
        <v>0</v>
      </c>
      <c r="O225" s="337">
        <v>0</v>
      </c>
      <c r="P225" s="337">
        <v>390.85</v>
      </c>
      <c r="Q225" s="337">
        <v>19.66</v>
      </c>
      <c r="R225" s="337">
        <v>0</v>
      </c>
      <c r="S225" s="337">
        <v>51053.279999999999</v>
      </c>
      <c r="T225" s="337">
        <v>0</v>
      </c>
      <c r="U225" s="337">
        <v>407.27</v>
      </c>
      <c r="V225" s="337">
        <v>0</v>
      </c>
      <c r="W225" s="337">
        <v>0</v>
      </c>
      <c r="X225" s="337">
        <v>407.27</v>
      </c>
      <c r="Y225" s="337">
        <v>0</v>
      </c>
      <c r="Z225" s="337">
        <v>0</v>
      </c>
      <c r="AA225" s="337">
        <v>0</v>
      </c>
      <c r="AB225" s="337">
        <v>63.44</v>
      </c>
      <c r="AC225" s="337">
        <v>0</v>
      </c>
      <c r="AD225" s="337">
        <v>0</v>
      </c>
      <c r="AE225" s="337">
        <v>0</v>
      </c>
      <c r="AF225" s="337">
        <v>0</v>
      </c>
      <c r="AG225" s="337">
        <v>0</v>
      </c>
      <c r="AH225" s="337">
        <v>43.08</v>
      </c>
      <c r="AI225" s="337">
        <v>118.31</v>
      </c>
      <c r="AJ225" s="337">
        <v>0</v>
      </c>
      <c r="AK225" s="337">
        <v>0</v>
      </c>
      <c r="AL225" s="337">
        <v>0</v>
      </c>
      <c r="AM225" s="337">
        <v>0</v>
      </c>
      <c r="AN225" s="337">
        <v>0</v>
      </c>
      <c r="AO225" s="337">
        <v>0</v>
      </c>
      <c r="AP225" s="337">
        <v>0</v>
      </c>
      <c r="AQ225" s="337">
        <v>0</v>
      </c>
      <c r="AR225" s="337">
        <v>0</v>
      </c>
      <c r="AS225" s="337">
        <v>1.2652999999999999E-2</v>
      </c>
      <c r="AT225" s="337">
        <v>0</v>
      </c>
      <c r="AU225" s="337">
        <f t="shared" si="3"/>
        <v>1042.5973469999999</v>
      </c>
      <c r="AV225" s="337">
        <v>0</v>
      </c>
      <c r="AW225" s="337">
        <v>0</v>
      </c>
      <c r="AX225" s="338">
        <v>92</v>
      </c>
      <c r="AY225" s="338">
        <v>300</v>
      </c>
      <c r="AZ225" s="337">
        <v>383400</v>
      </c>
      <c r="BA225" s="337">
        <v>91350</v>
      </c>
      <c r="BB225" s="339">
        <v>89.99</v>
      </c>
      <c r="BC225" s="339">
        <v>50.293209274219997</v>
      </c>
      <c r="BD225" s="339">
        <v>9.5</v>
      </c>
      <c r="BE225" s="339"/>
      <c r="BF225" s="335" t="s">
        <v>571</v>
      </c>
      <c r="BG225" s="332"/>
      <c r="BH225" s="335" t="s">
        <v>599</v>
      </c>
      <c r="BI225" s="335" t="s">
        <v>646</v>
      </c>
      <c r="BJ225" s="335" t="s">
        <v>653</v>
      </c>
      <c r="BK225" s="335" t="s">
        <v>82</v>
      </c>
      <c r="BL225" s="333" t="s">
        <v>35</v>
      </c>
      <c r="BM225" s="339">
        <v>403502.30430383998</v>
      </c>
      <c r="BN225" s="333" t="s">
        <v>498</v>
      </c>
      <c r="BO225" s="339"/>
      <c r="BP225" s="340">
        <v>38874</v>
      </c>
      <c r="BQ225" s="340">
        <v>48001</v>
      </c>
      <c r="BR225" s="339">
        <v>0</v>
      </c>
      <c r="BS225" s="339">
        <v>63.44</v>
      </c>
      <c r="BT225" s="339">
        <v>0</v>
      </c>
    </row>
    <row r="226" spans="1:72" s="329" customFormat="1" ht="18.2" customHeight="1" x14ac:dyDescent="0.15">
      <c r="A226" s="341">
        <v>224</v>
      </c>
      <c r="B226" s="342" t="s">
        <v>806</v>
      </c>
      <c r="C226" s="342" t="s">
        <v>570</v>
      </c>
      <c r="D226" s="343">
        <v>45231</v>
      </c>
      <c r="E226" s="344" t="s">
        <v>473</v>
      </c>
      <c r="F226" s="345">
        <v>138</v>
      </c>
      <c r="G226" s="345">
        <v>137</v>
      </c>
      <c r="H226" s="346">
        <v>55523.51</v>
      </c>
      <c r="I226" s="346">
        <v>38465.629999999997</v>
      </c>
      <c r="J226" s="346">
        <v>0</v>
      </c>
      <c r="K226" s="346">
        <v>93989.14</v>
      </c>
      <c r="L226" s="346">
        <v>459.27</v>
      </c>
      <c r="M226" s="346">
        <v>0</v>
      </c>
      <c r="N226" s="346">
        <v>0</v>
      </c>
      <c r="O226" s="346">
        <v>0</v>
      </c>
      <c r="P226" s="346">
        <v>0</v>
      </c>
      <c r="Q226" s="346">
        <v>0</v>
      </c>
      <c r="R226" s="346">
        <v>0</v>
      </c>
      <c r="S226" s="346">
        <v>93989.14</v>
      </c>
      <c r="T226" s="346">
        <v>85565.28</v>
      </c>
      <c r="U226" s="346">
        <v>439.53</v>
      </c>
      <c r="V226" s="346">
        <v>0</v>
      </c>
      <c r="W226" s="346">
        <v>0</v>
      </c>
      <c r="X226" s="346">
        <v>0</v>
      </c>
      <c r="Y226" s="346">
        <v>0</v>
      </c>
      <c r="Z226" s="346">
        <v>0</v>
      </c>
      <c r="AA226" s="346">
        <v>86004.81</v>
      </c>
      <c r="AB226" s="346">
        <v>0</v>
      </c>
      <c r="AC226" s="346">
        <v>0</v>
      </c>
      <c r="AD226" s="346">
        <v>0</v>
      </c>
      <c r="AE226" s="346">
        <v>0</v>
      </c>
      <c r="AF226" s="346">
        <v>0</v>
      </c>
      <c r="AG226" s="346">
        <v>0</v>
      </c>
      <c r="AH226" s="346">
        <v>0</v>
      </c>
      <c r="AI226" s="346">
        <v>0</v>
      </c>
      <c r="AJ226" s="346">
        <v>0</v>
      </c>
      <c r="AK226" s="346">
        <v>0</v>
      </c>
      <c r="AL226" s="346">
        <v>0</v>
      </c>
      <c r="AM226" s="346">
        <v>0</v>
      </c>
      <c r="AN226" s="346">
        <v>0</v>
      </c>
      <c r="AO226" s="346">
        <v>0</v>
      </c>
      <c r="AP226" s="346">
        <v>0</v>
      </c>
      <c r="AQ226" s="346">
        <v>535.41</v>
      </c>
      <c r="AR226" s="346">
        <v>0</v>
      </c>
      <c r="AS226" s="346">
        <v>0</v>
      </c>
      <c r="AT226" s="346">
        <v>0</v>
      </c>
      <c r="AU226" s="346">
        <f t="shared" si="3"/>
        <v>535.41</v>
      </c>
      <c r="AV226" s="346">
        <v>38924.9</v>
      </c>
      <c r="AW226" s="346">
        <v>86004.81</v>
      </c>
      <c r="AX226" s="347">
        <v>86</v>
      </c>
      <c r="AY226" s="347">
        <v>300</v>
      </c>
      <c r="AZ226" s="346">
        <v>448000</v>
      </c>
      <c r="BA226" s="346">
        <v>102872.72</v>
      </c>
      <c r="BB226" s="348">
        <v>84.4</v>
      </c>
      <c r="BC226" s="348">
        <v>77.111632860490104</v>
      </c>
      <c r="BD226" s="348">
        <v>9.5</v>
      </c>
      <c r="BE226" s="348"/>
      <c r="BF226" s="344" t="s">
        <v>571</v>
      </c>
      <c r="BG226" s="341"/>
      <c r="BH226" s="344" t="s">
        <v>588</v>
      </c>
      <c r="BI226" s="344" t="s">
        <v>789</v>
      </c>
      <c r="BJ226" s="344" t="s">
        <v>790</v>
      </c>
      <c r="BK226" s="344" t="s">
        <v>572</v>
      </c>
      <c r="BL226" s="342" t="s">
        <v>35</v>
      </c>
      <c r="BM226" s="348">
        <v>742848.14941442001</v>
      </c>
      <c r="BN226" s="342" t="s">
        <v>498</v>
      </c>
      <c r="BO226" s="348"/>
      <c r="BP226" s="349">
        <v>38876</v>
      </c>
      <c r="BQ226" s="349">
        <v>48001</v>
      </c>
      <c r="BR226" s="348">
        <v>36312.29</v>
      </c>
      <c r="BS226" s="348">
        <v>71.44</v>
      </c>
      <c r="BT226" s="348">
        <v>45.63</v>
      </c>
    </row>
    <row r="227" spans="1:72" s="329" customFormat="1" ht="18.2" customHeight="1" x14ac:dyDescent="0.15">
      <c r="A227" s="332">
        <v>225</v>
      </c>
      <c r="B227" s="333" t="s">
        <v>806</v>
      </c>
      <c r="C227" s="333" t="s">
        <v>570</v>
      </c>
      <c r="D227" s="334">
        <v>45231</v>
      </c>
      <c r="E227" s="335" t="s">
        <v>474</v>
      </c>
      <c r="F227" s="336">
        <v>119</v>
      </c>
      <c r="G227" s="336">
        <v>118</v>
      </c>
      <c r="H227" s="337">
        <v>45793.39</v>
      </c>
      <c r="I227" s="337">
        <v>26149.97</v>
      </c>
      <c r="J227" s="337">
        <v>0</v>
      </c>
      <c r="K227" s="337">
        <v>71943.360000000001</v>
      </c>
      <c r="L227" s="337">
        <v>340.15</v>
      </c>
      <c r="M227" s="337">
        <v>0</v>
      </c>
      <c r="N227" s="337">
        <v>0</v>
      </c>
      <c r="O227" s="337">
        <v>0</v>
      </c>
      <c r="P227" s="337">
        <v>0</v>
      </c>
      <c r="Q227" s="337">
        <v>0</v>
      </c>
      <c r="R227" s="337">
        <v>0</v>
      </c>
      <c r="S227" s="337">
        <v>71943.360000000001</v>
      </c>
      <c r="T227" s="337">
        <v>57463.99</v>
      </c>
      <c r="U227" s="337">
        <v>362.51</v>
      </c>
      <c r="V227" s="337">
        <v>0</v>
      </c>
      <c r="W227" s="337">
        <v>0</v>
      </c>
      <c r="X227" s="337">
        <v>0</v>
      </c>
      <c r="Y227" s="337">
        <v>0</v>
      </c>
      <c r="Z227" s="337">
        <v>0</v>
      </c>
      <c r="AA227" s="337">
        <v>57826.5</v>
      </c>
      <c r="AB227" s="337">
        <v>0</v>
      </c>
      <c r="AC227" s="337">
        <v>0</v>
      </c>
      <c r="AD227" s="337">
        <v>0</v>
      </c>
      <c r="AE227" s="337">
        <v>0</v>
      </c>
      <c r="AF227" s="337">
        <v>0</v>
      </c>
      <c r="AG227" s="337">
        <v>0</v>
      </c>
      <c r="AH227" s="337">
        <v>0</v>
      </c>
      <c r="AI227" s="337">
        <v>0</v>
      </c>
      <c r="AJ227" s="337">
        <v>0</v>
      </c>
      <c r="AK227" s="337">
        <v>0</v>
      </c>
      <c r="AL227" s="337">
        <v>0</v>
      </c>
      <c r="AM227" s="337">
        <v>0</v>
      </c>
      <c r="AN227" s="337">
        <v>0</v>
      </c>
      <c r="AO227" s="337">
        <v>0</v>
      </c>
      <c r="AP227" s="337">
        <v>0</v>
      </c>
      <c r="AQ227" s="337">
        <v>0</v>
      </c>
      <c r="AR227" s="337">
        <v>0</v>
      </c>
      <c r="AS227" s="337">
        <v>0</v>
      </c>
      <c r="AT227" s="337">
        <v>0</v>
      </c>
      <c r="AU227" s="337">
        <f t="shared" si="3"/>
        <v>0</v>
      </c>
      <c r="AV227" s="337">
        <v>26490.12</v>
      </c>
      <c r="AW227" s="337">
        <v>57826.5</v>
      </c>
      <c r="AX227" s="338">
        <v>92</v>
      </c>
      <c r="AY227" s="338">
        <v>300</v>
      </c>
      <c r="AZ227" s="337">
        <v>333900</v>
      </c>
      <c r="BA227" s="337">
        <v>80424</v>
      </c>
      <c r="BB227" s="339">
        <v>88.5</v>
      </c>
      <c r="BC227" s="339">
        <v>79.167752909579207</v>
      </c>
      <c r="BD227" s="339">
        <v>9.5</v>
      </c>
      <c r="BE227" s="339"/>
      <c r="BF227" s="335" t="s">
        <v>571</v>
      </c>
      <c r="BG227" s="332"/>
      <c r="BH227" s="335" t="s">
        <v>352</v>
      </c>
      <c r="BI227" s="335" t="s">
        <v>617</v>
      </c>
      <c r="BJ227" s="335" t="s">
        <v>733</v>
      </c>
      <c r="BK227" s="335" t="s">
        <v>572</v>
      </c>
      <c r="BL227" s="333" t="s">
        <v>35</v>
      </c>
      <c r="BM227" s="339">
        <v>568608.15875807998</v>
      </c>
      <c r="BN227" s="333" t="s">
        <v>498</v>
      </c>
      <c r="BO227" s="339"/>
      <c r="BP227" s="340">
        <v>38877</v>
      </c>
      <c r="BQ227" s="340">
        <v>48002</v>
      </c>
      <c r="BR227" s="339">
        <v>28843.83</v>
      </c>
      <c r="BS227" s="339">
        <v>55.85</v>
      </c>
      <c r="BT227" s="339">
        <v>45.64</v>
      </c>
    </row>
    <row r="228" spans="1:72" s="329" customFormat="1" ht="18.2" customHeight="1" x14ac:dyDescent="0.15">
      <c r="A228" s="341">
        <v>226</v>
      </c>
      <c r="B228" s="342" t="s">
        <v>806</v>
      </c>
      <c r="C228" s="342" t="s">
        <v>570</v>
      </c>
      <c r="D228" s="343">
        <v>45231</v>
      </c>
      <c r="E228" s="344" t="s">
        <v>475</v>
      </c>
      <c r="F228" s="345">
        <v>102</v>
      </c>
      <c r="G228" s="345">
        <v>101</v>
      </c>
      <c r="H228" s="346">
        <v>52523.62</v>
      </c>
      <c r="I228" s="346">
        <v>27231.360000000001</v>
      </c>
      <c r="J228" s="346">
        <v>0</v>
      </c>
      <c r="K228" s="346">
        <v>79754.98</v>
      </c>
      <c r="L228" s="346">
        <v>390.2</v>
      </c>
      <c r="M228" s="346">
        <v>0</v>
      </c>
      <c r="N228" s="346">
        <v>0</v>
      </c>
      <c r="O228" s="346">
        <v>0</v>
      </c>
      <c r="P228" s="346">
        <v>0</v>
      </c>
      <c r="Q228" s="346">
        <v>0</v>
      </c>
      <c r="R228" s="346">
        <v>0</v>
      </c>
      <c r="S228" s="346">
        <v>79754.98</v>
      </c>
      <c r="T228" s="346">
        <v>54976.66</v>
      </c>
      <c r="U228" s="346">
        <v>415.79</v>
      </c>
      <c r="V228" s="346">
        <v>0</v>
      </c>
      <c r="W228" s="346">
        <v>0</v>
      </c>
      <c r="X228" s="346">
        <v>0</v>
      </c>
      <c r="Y228" s="346">
        <v>0</v>
      </c>
      <c r="Z228" s="346">
        <v>0</v>
      </c>
      <c r="AA228" s="346">
        <v>55392.45</v>
      </c>
      <c r="AB228" s="346">
        <v>0</v>
      </c>
      <c r="AC228" s="346">
        <v>0</v>
      </c>
      <c r="AD228" s="346">
        <v>0</v>
      </c>
      <c r="AE228" s="346">
        <v>0</v>
      </c>
      <c r="AF228" s="346">
        <v>0</v>
      </c>
      <c r="AG228" s="346">
        <v>0</v>
      </c>
      <c r="AH228" s="346">
        <v>0</v>
      </c>
      <c r="AI228" s="346">
        <v>0</v>
      </c>
      <c r="AJ228" s="346">
        <v>0</v>
      </c>
      <c r="AK228" s="346">
        <v>0</v>
      </c>
      <c r="AL228" s="346">
        <v>0</v>
      </c>
      <c r="AM228" s="346">
        <v>0</v>
      </c>
      <c r="AN228" s="346">
        <v>0</v>
      </c>
      <c r="AO228" s="346">
        <v>0</v>
      </c>
      <c r="AP228" s="346">
        <v>0</v>
      </c>
      <c r="AQ228" s="346">
        <v>0</v>
      </c>
      <c r="AR228" s="346">
        <v>0</v>
      </c>
      <c r="AS228" s="346">
        <v>0</v>
      </c>
      <c r="AT228" s="346">
        <v>0</v>
      </c>
      <c r="AU228" s="346">
        <f t="shared" si="3"/>
        <v>0</v>
      </c>
      <c r="AV228" s="346">
        <v>27621.56</v>
      </c>
      <c r="AW228" s="346">
        <v>55392.45</v>
      </c>
      <c r="AX228" s="347">
        <v>92</v>
      </c>
      <c r="AY228" s="347">
        <v>300</v>
      </c>
      <c r="AZ228" s="346">
        <v>377275.03</v>
      </c>
      <c r="BA228" s="346">
        <v>92250</v>
      </c>
      <c r="BB228" s="348">
        <v>89.84</v>
      </c>
      <c r="BC228" s="348">
        <v>77.671408164769701</v>
      </c>
      <c r="BD228" s="348">
        <v>9.5</v>
      </c>
      <c r="BE228" s="348"/>
      <c r="BF228" s="344" t="s">
        <v>712</v>
      </c>
      <c r="BG228" s="341"/>
      <c r="BH228" s="344" t="s">
        <v>352</v>
      </c>
      <c r="BI228" s="344" t="s">
        <v>617</v>
      </c>
      <c r="BJ228" s="344" t="s">
        <v>733</v>
      </c>
      <c r="BK228" s="344" t="s">
        <v>572</v>
      </c>
      <c r="BL228" s="342" t="s">
        <v>35</v>
      </c>
      <c r="BM228" s="348">
        <v>630347.71144393994</v>
      </c>
      <c r="BN228" s="342" t="s">
        <v>498</v>
      </c>
      <c r="BO228" s="348"/>
      <c r="BP228" s="349">
        <v>38877</v>
      </c>
      <c r="BQ228" s="349">
        <v>48002</v>
      </c>
      <c r="BR228" s="348">
        <v>26926.5</v>
      </c>
      <c r="BS228" s="348">
        <v>64.06</v>
      </c>
      <c r="BT228" s="348">
        <v>45.65</v>
      </c>
    </row>
    <row r="229" spans="1:72" s="329" customFormat="1" ht="18.2" customHeight="1" x14ac:dyDescent="0.15">
      <c r="A229" s="332">
        <v>227</v>
      </c>
      <c r="B229" s="333" t="s">
        <v>806</v>
      </c>
      <c r="C229" s="333" t="s">
        <v>570</v>
      </c>
      <c r="D229" s="334">
        <v>45231</v>
      </c>
      <c r="E229" s="335" t="s">
        <v>476</v>
      </c>
      <c r="F229" s="336">
        <v>172</v>
      </c>
      <c r="G229" s="336">
        <v>171</v>
      </c>
      <c r="H229" s="337">
        <v>144633.19</v>
      </c>
      <c r="I229" s="337">
        <v>101726.56</v>
      </c>
      <c r="J229" s="337">
        <v>0</v>
      </c>
      <c r="K229" s="337">
        <v>246359.75</v>
      </c>
      <c r="L229" s="337">
        <v>1078.9000000000001</v>
      </c>
      <c r="M229" s="337">
        <v>0</v>
      </c>
      <c r="N229" s="337">
        <v>0</v>
      </c>
      <c r="O229" s="337">
        <v>0</v>
      </c>
      <c r="P229" s="337">
        <v>0</v>
      </c>
      <c r="Q229" s="337">
        <v>0</v>
      </c>
      <c r="R229" s="337">
        <v>0</v>
      </c>
      <c r="S229" s="337">
        <v>246359.75</v>
      </c>
      <c r="T229" s="337">
        <v>278694.92</v>
      </c>
      <c r="U229" s="337">
        <v>1132.9000000000001</v>
      </c>
      <c r="V229" s="337">
        <v>0</v>
      </c>
      <c r="W229" s="337">
        <v>0</v>
      </c>
      <c r="X229" s="337">
        <v>0</v>
      </c>
      <c r="Y229" s="337">
        <v>0</v>
      </c>
      <c r="Z229" s="337">
        <v>0</v>
      </c>
      <c r="AA229" s="337">
        <v>279827.82</v>
      </c>
      <c r="AB229" s="337">
        <v>0</v>
      </c>
      <c r="AC229" s="337">
        <v>0</v>
      </c>
      <c r="AD229" s="337">
        <v>0</v>
      </c>
      <c r="AE229" s="337">
        <v>0</v>
      </c>
      <c r="AF229" s="337">
        <v>0</v>
      </c>
      <c r="AG229" s="337">
        <v>0</v>
      </c>
      <c r="AH229" s="337">
        <v>0</v>
      </c>
      <c r="AI229" s="337">
        <v>0</v>
      </c>
      <c r="AJ229" s="337">
        <v>0</v>
      </c>
      <c r="AK229" s="337">
        <v>0</v>
      </c>
      <c r="AL229" s="337">
        <v>0</v>
      </c>
      <c r="AM229" s="337">
        <v>0</v>
      </c>
      <c r="AN229" s="337">
        <v>0</v>
      </c>
      <c r="AO229" s="337">
        <v>0</v>
      </c>
      <c r="AP229" s="337">
        <v>0</v>
      </c>
      <c r="AQ229" s="337">
        <v>0</v>
      </c>
      <c r="AR229" s="337">
        <v>0</v>
      </c>
      <c r="AS229" s="337">
        <v>0</v>
      </c>
      <c r="AT229" s="337">
        <v>0</v>
      </c>
      <c r="AU229" s="337">
        <f t="shared" si="3"/>
        <v>0</v>
      </c>
      <c r="AV229" s="337">
        <v>102805.46</v>
      </c>
      <c r="AW229" s="337">
        <v>279827.82</v>
      </c>
      <c r="AX229" s="338">
        <v>89</v>
      </c>
      <c r="AY229" s="338">
        <v>300</v>
      </c>
      <c r="AZ229" s="337">
        <v>1092000</v>
      </c>
      <c r="BA229" s="337">
        <v>255181.62</v>
      </c>
      <c r="BB229" s="339">
        <v>88.3</v>
      </c>
      <c r="BC229" s="339">
        <v>85.247385470003707</v>
      </c>
      <c r="BD229" s="339">
        <v>9.4</v>
      </c>
      <c r="BE229" s="339"/>
      <c r="BF229" s="335" t="s">
        <v>712</v>
      </c>
      <c r="BG229" s="332"/>
      <c r="BH229" s="335" t="s">
        <v>574</v>
      </c>
      <c r="BI229" s="335" t="s">
        <v>577</v>
      </c>
      <c r="BJ229" s="335" t="s">
        <v>792</v>
      </c>
      <c r="BK229" s="335" t="s">
        <v>572</v>
      </c>
      <c r="BL229" s="333" t="s">
        <v>35</v>
      </c>
      <c r="BM229" s="339">
        <v>1947117.34119175</v>
      </c>
      <c r="BN229" s="333" t="s">
        <v>498</v>
      </c>
      <c r="BO229" s="339"/>
      <c r="BP229" s="340">
        <v>38881</v>
      </c>
      <c r="BQ229" s="340">
        <v>48006</v>
      </c>
      <c r="BR229" s="339">
        <v>88430.1</v>
      </c>
      <c r="BS229" s="339">
        <v>97.72</v>
      </c>
      <c r="BT229" s="339">
        <v>45.69</v>
      </c>
    </row>
    <row r="230" spans="1:72" s="329" customFormat="1" ht="18.2" customHeight="1" x14ac:dyDescent="0.15">
      <c r="A230" s="341">
        <v>228</v>
      </c>
      <c r="B230" s="342" t="s">
        <v>806</v>
      </c>
      <c r="C230" s="342" t="s">
        <v>570</v>
      </c>
      <c r="D230" s="343">
        <v>45231</v>
      </c>
      <c r="E230" s="344" t="s">
        <v>477</v>
      </c>
      <c r="F230" s="345">
        <v>183</v>
      </c>
      <c r="G230" s="345">
        <v>182</v>
      </c>
      <c r="H230" s="346">
        <v>44634.71</v>
      </c>
      <c r="I230" s="346">
        <v>31984.66</v>
      </c>
      <c r="J230" s="346">
        <v>0</v>
      </c>
      <c r="K230" s="346">
        <v>76619.37</v>
      </c>
      <c r="L230" s="346">
        <v>331.57</v>
      </c>
      <c r="M230" s="346">
        <v>0</v>
      </c>
      <c r="N230" s="346">
        <v>0</v>
      </c>
      <c r="O230" s="346">
        <v>0</v>
      </c>
      <c r="P230" s="346">
        <v>0</v>
      </c>
      <c r="Q230" s="346">
        <v>0</v>
      </c>
      <c r="R230" s="346">
        <v>0</v>
      </c>
      <c r="S230" s="346">
        <v>76619.37</v>
      </c>
      <c r="T230" s="346">
        <v>93351.32</v>
      </c>
      <c r="U230" s="346">
        <v>353.34</v>
      </c>
      <c r="V230" s="346">
        <v>0</v>
      </c>
      <c r="W230" s="346">
        <v>0</v>
      </c>
      <c r="X230" s="346">
        <v>0</v>
      </c>
      <c r="Y230" s="346">
        <v>0</v>
      </c>
      <c r="Z230" s="346">
        <v>0</v>
      </c>
      <c r="AA230" s="346">
        <v>93704.66</v>
      </c>
      <c r="AB230" s="346">
        <v>0</v>
      </c>
      <c r="AC230" s="346">
        <v>0</v>
      </c>
      <c r="AD230" s="346">
        <v>0</v>
      </c>
      <c r="AE230" s="346">
        <v>0</v>
      </c>
      <c r="AF230" s="346">
        <v>0</v>
      </c>
      <c r="AG230" s="346">
        <v>0</v>
      </c>
      <c r="AH230" s="346">
        <v>0</v>
      </c>
      <c r="AI230" s="346">
        <v>0</v>
      </c>
      <c r="AJ230" s="346">
        <v>0</v>
      </c>
      <c r="AK230" s="346">
        <v>0</v>
      </c>
      <c r="AL230" s="346">
        <v>0</v>
      </c>
      <c r="AM230" s="346">
        <v>0</v>
      </c>
      <c r="AN230" s="346">
        <v>0</v>
      </c>
      <c r="AO230" s="346">
        <v>0</v>
      </c>
      <c r="AP230" s="346">
        <v>0</v>
      </c>
      <c r="AQ230" s="346">
        <v>0</v>
      </c>
      <c r="AR230" s="346">
        <v>0</v>
      </c>
      <c r="AS230" s="346">
        <v>0</v>
      </c>
      <c r="AT230" s="346">
        <v>0</v>
      </c>
      <c r="AU230" s="346">
        <f t="shared" si="3"/>
        <v>0</v>
      </c>
      <c r="AV230" s="346">
        <v>32316.23</v>
      </c>
      <c r="AW230" s="346">
        <v>93704.66</v>
      </c>
      <c r="AX230" s="347">
        <v>92</v>
      </c>
      <c r="AY230" s="347">
        <v>300</v>
      </c>
      <c r="AZ230" s="346">
        <v>320000</v>
      </c>
      <c r="BA230" s="346">
        <v>78391.960000000006</v>
      </c>
      <c r="BB230" s="348">
        <v>90</v>
      </c>
      <c r="BC230" s="348">
        <v>87.964930332141194</v>
      </c>
      <c r="BD230" s="348">
        <v>9.5</v>
      </c>
      <c r="BE230" s="348"/>
      <c r="BF230" s="344" t="s">
        <v>571</v>
      </c>
      <c r="BG230" s="341"/>
      <c r="BH230" s="344" t="s">
        <v>352</v>
      </c>
      <c r="BI230" s="344" t="s">
        <v>617</v>
      </c>
      <c r="BJ230" s="344" t="s">
        <v>603</v>
      </c>
      <c r="BK230" s="344" t="s">
        <v>572</v>
      </c>
      <c r="BL230" s="342" t="s">
        <v>35</v>
      </c>
      <c r="BM230" s="348">
        <v>605565.25162161002</v>
      </c>
      <c r="BN230" s="342" t="s">
        <v>498</v>
      </c>
      <c r="BO230" s="348"/>
      <c r="BP230" s="349">
        <v>38884</v>
      </c>
      <c r="BQ230" s="349">
        <v>48009</v>
      </c>
      <c r="BR230" s="348">
        <v>40317.050000000003</v>
      </c>
      <c r="BS230" s="348">
        <v>54.44</v>
      </c>
      <c r="BT230" s="348">
        <v>45.64</v>
      </c>
    </row>
    <row r="231" spans="1:72" s="329" customFormat="1" ht="18.2" customHeight="1" x14ac:dyDescent="0.15">
      <c r="A231" s="332">
        <v>229</v>
      </c>
      <c r="B231" s="333" t="s">
        <v>806</v>
      </c>
      <c r="C231" s="333" t="s">
        <v>570</v>
      </c>
      <c r="D231" s="334">
        <v>45231</v>
      </c>
      <c r="E231" s="335" t="s">
        <v>478</v>
      </c>
      <c r="F231" s="336">
        <v>174</v>
      </c>
      <c r="G231" s="336">
        <v>173</v>
      </c>
      <c r="H231" s="337">
        <v>53046.720000000001</v>
      </c>
      <c r="I231" s="337">
        <v>37145.94</v>
      </c>
      <c r="J231" s="337">
        <v>0</v>
      </c>
      <c r="K231" s="337">
        <v>90192.66</v>
      </c>
      <c r="L231" s="337">
        <v>394.04</v>
      </c>
      <c r="M231" s="337">
        <v>0</v>
      </c>
      <c r="N231" s="337">
        <v>0</v>
      </c>
      <c r="O231" s="337">
        <v>0</v>
      </c>
      <c r="P231" s="337">
        <v>0</v>
      </c>
      <c r="Q231" s="337">
        <v>0</v>
      </c>
      <c r="R231" s="337">
        <v>0</v>
      </c>
      <c r="S231" s="337">
        <v>90192.66</v>
      </c>
      <c r="T231" s="337">
        <v>104481.83</v>
      </c>
      <c r="U231" s="337">
        <v>419.93</v>
      </c>
      <c r="V231" s="337">
        <v>0</v>
      </c>
      <c r="W231" s="337">
        <v>0</v>
      </c>
      <c r="X231" s="337">
        <v>0</v>
      </c>
      <c r="Y231" s="337">
        <v>0</v>
      </c>
      <c r="Z231" s="337">
        <v>0</v>
      </c>
      <c r="AA231" s="337">
        <v>104901.75999999999</v>
      </c>
      <c r="AB231" s="337">
        <v>0</v>
      </c>
      <c r="AC231" s="337">
        <v>0</v>
      </c>
      <c r="AD231" s="337">
        <v>0</v>
      </c>
      <c r="AE231" s="337">
        <v>0</v>
      </c>
      <c r="AF231" s="337">
        <v>0</v>
      </c>
      <c r="AG231" s="337">
        <v>0</v>
      </c>
      <c r="AH231" s="337">
        <v>0</v>
      </c>
      <c r="AI231" s="337">
        <v>0</v>
      </c>
      <c r="AJ231" s="337">
        <v>0</v>
      </c>
      <c r="AK231" s="337">
        <v>0</v>
      </c>
      <c r="AL231" s="337">
        <v>0</v>
      </c>
      <c r="AM231" s="337">
        <v>0</v>
      </c>
      <c r="AN231" s="337">
        <v>0</v>
      </c>
      <c r="AO231" s="337">
        <v>0</v>
      </c>
      <c r="AP231" s="337">
        <v>0</v>
      </c>
      <c r="AQ231" s="337">
        <v>0</v>
      </c>
      <c r="AR231" s="337">
        <v>0</v>
      </c>
      <c r="AS231" s="337">
        <v>0</v>
      </c>
      <c r="AT231" s="337">
        <v>0</v>
      </c>
      <c r="AU231" s="337">
        <f t="shared" si="3"/>
        <v>0</v>
      </c>
      <c r="AV231" s="337">
        <v>37539.980000000003</v>
      </c>
      <c r="AW231" s="337">
        <v>104901.75999999999</v>
      </c>
      <c r="AX231" s="338">
        <v>92</v>
      </c>
      <c r="AY231" s="338">
        <v>300</v>
      </c>
      <c r="AZ231" s="337">
        <v>380300</v>
      </c>
      <c r="BA231" s="337">
        <v>93163.95</v>
      </c>
      <c r="BB231" s="339">
        <v>89.99</v>
      </c>
      <c r="BC231" s="339">
        <v>87.119937201031107</v>
      </c>
      <c r="BD231" s="339">
        <v>9.5</v>
      </c>
      <c r="BE231" s="339"/>
      <c r="BF231" s="335" t="s">
        <v>571</v>
      </c>
      <c r="BG231" s="332"/>
      <c r="BH231" s="335" t="s">
        <v>352</v>
      </c>
      <c r="BI231" s="335" t="s">
        <v>617</v>
      </c>
      <c r="BJ231" s="335" t="s">
        <v>733</v>
      </c>
      <c r="BK231" s="335" t="s">
        <v>572</v>
      </c>
      <c r="BL231" s="333" t="s">
        <v>35</v>
      </c>
      <c r="BM231" s="339">
        <v>712842.46852097998</v>
      </c>
      <c r="BN231" s="333" t="s">
        <v>498</v>
      </c>
      <c r="BO231" s="339"/>
      <c r="BP231" s="340">
        <v>38884</v>
      </c>
      <c r="BQ231" s="340">
        <v>48009</v>
      </c>
      <c r="BR231" s="339">
        <v>44018.05</v>
      </c>
      <c r="BS231" s="339">
        <v>64.7</v>
      </c>
      <c r="BT231" s="339">
        <v>45.64</v>
      </c>
    </row>
    <row r="232" spans="1:72" s="329" customFormat="1" ht="18.2" customHeight="1" x14ac:dyDescent="0.15">
      <c r="A232" s="341">
        <v>230</v>
      </c>
      <c r="B232" s="342" t="s">
        <v>806</v>
      </c>
      <c r="C232" s="342" t="s">
        <v>570</v>
      </c>
      <c r="D232" s="343">
        <v>45231</v>
      </c>
      <c r="E232" s="344" t="s">
        <v>479</v>
      </c>
      <c r="F232" s="345">
        <v>171</v>
      </c>
      <c r="G232" s="345">
        <v>170</v>
      </c>
      <c r="H232" s="346">
        <v>61643.09</v>
      </c>
      <c r="I232" s="346">
        <v>42818.59</v>
      </c>
      <c r="J232" s="346">
        <v>0</v>
      </c>
      <c r="K232" s="346">
        <v>104461.68</v>
      </c>
      <c r="L232" s="346">
        <v>457.94</v>
      </c>
      <c r="M232" s="346">
        <v>0</v>
      </c>
      <c r="N232" s="346">
        <v>0</v>
      </c>
      <c r="O232" s="346">
        <v>0</v>
      </c>
      <c r="P232" s="346">
        <v>0</v>
      </c>
      <c r="Q232" s="346">
        <v>0</v>
      </c>
      <c r="R232" s="346">
        <v>0</v>
      </c>
      <c r="S232" s="346">
        <v>104461.68</v>
      </c>
      <c r="T232" s="346">
        <v>118395.39</v>
      </c>
      <c r="U232" s="346">
        <v>487.98</v>
      </c>
      <c r="V232" s="346">
        <v>0</v>
      </c>
      <c r="W232" s="346">
        <v>0</v>
      </c>
      <c r="X232" s="346">
        <v>0</v>
      </c>
      <c r="Y232" s="346">
        <v>0</v>
      </c>
      <c r="Z232" s="346">
        <v>0</v>
      </c>
      <c r="AA232" s="346">
        <v>118883.37</v>
      </c>
      <c r="AB232" s="346">
        <v>0</v>
      </c>
      <c r="AC232" s="346">
        <v>0</v>
      </c>
      <c r="AD232" s="346">
        <v>0</v>
      </c>
      <c r="AE232" s="346">
        <v>0</v>
      </c>
      <c r="AF232" s="346">
        <v>0</v>
      </c>
      <c r="AG232" s="346">
        <v>0</v>
      </c>
      <c r="AH232" s="346">
        <v>0</v>
      </c>
      <c r="AI232" s="346">
        <v>0</v>
      </c>
      <c r="AJ232" s="346">
        <v>0</v>
      </c>
      <c r="AK232" s="346">
        <v>0</v>
      </c>
      <c r="AL232" s="346">
        <v>0</v>
      </c>
      <c r="AM232" s="346">
        <v>0</v>
      </c>
      <c r="AN232" s="346">
        <v>0</v>
      </c>
      <c r="AO232" s="346">
        <v>0</v>
      </c>
      <c r="AP232" s="346">
        <v>0</v>
      </c>
      <c r="AQ232" s="346">
        <v>0</v>
      </c>
      <c r="AR232" s="346">
        <v>0</v>
      </c>
      <c r="AS232" s="346">
        <v>0</v>
      </c>
      <c r="AT232" s="346">
        <v>0</v>
      </c>
      <c r="AU232" s="346">
        <f t="shared" si="3"/>
        <v>0</v>
      </c>
      <c r="AV232" s="346">
        <v>43276.53</v>
      </c>
      <c r="AW232" s="346">
        <v>118883.37</v>
      </c>
      <c r="AX232" s="347">
        <v>92</v>
      </c>
      <c r="AY232" s="347">
        <v>300</v>
      </c>
      <c r="AZ232" s="346">
        <v>442000</v>
      </c>
      <c r="BA232" s="346">
        <v>108265.93</v>
      </c>
      <c r="BB232" s="348">
        <v>90</v>
      </c>
      <c r="BC232" s="348">
        <v>86.837578543868801</v>
      </c>
      <c r="BD232" s="348">
        <v>9.5</v>
      </c>
      <c r="BE232" s="348"/>
      <c r="BF232" s="344" t="s">
        <v>571</v>
      </c>
      <c r="BG232" s="341"/>
      <c r="BH232" s="344" t="s">
        <v>574</v>
      </c>
      <c r="BI232" s="344" t="s">
        <v>575</v>
      </c>
      <c r="BJ232" s="344" t="s">
        <v>637</v>
      </c>
      <c r="BK232" s="344" t="s">
        <v>572</v>
      </c>
      <c r="BL232" s="342" t="s">
        <v>35</v>
      </c>
      <c r="BM232" s="348">
        <v>825618.42434904003</v>
      </c>
      <c r="BN232" s="342" t="s">
        <v>498</v>
      </c>
      <c r="BO232" s="348"/>
      <c r="BP232" s="349">
        <v>38889</v>
      </c>
      <c r="BQ232" s="349">
        <v>48014</v>
      </c>
      <c r="BR232" s="348">
        <v>54339.24</v>
      </c>
      <c r="BS232" s="348">
        <v>75.19</v>
      </c>
      <c r="BT232" s="348">
        <v>45.64</v>
      </c>
    </row>
    <row r="233" spans="1:72" s="329" customFormat="1" ht="18.2" customHeight="1" x14ac:dyDescent="0.15">
      <c r="A233" s="332">
        <v>231</v>
      </c>
      <c r="B233" s="333" t="s">
        <v>806</v>
      </c>
      <c r="C233" s="333" t="s">
        <v>570</v>
      </c>
      <c r="D233" s="334">
        <v>45231</v>
      </c>
      <c r="E233" s="335" t="s">
        <v>480</v>
      </c>
      <c r="F233" s="336">
        <v>151</v>
      </c>
      <c r="G233" s="336">
        <v>150</v>
      </c>
      <c r="H233" s="337">
        <v>45722.77</v>
      </c>
      <c r="I233" s="337">
        <v>30785.09</v>
      </c>
      <c r="J233" s="337">
        <v>0</v>
      </c>
      <c r="K233" s="337">
        <v>76507.86</v>
      </c>
      <c r="L233" s="337">
        <v>350.23</v>
      </c>
      <c r="M233" s="337">
        <v>0</v>
      </c>
      <c r="N233" s="337">
        <v>0</v>
      </c>
      <c r="O233" s="337">
        <v>0</v>
      </c>
      <c r="P233" s="337">
        <v>0</v>
      </c>
      <c r="Q233" s="337">
        <v>0</v>
      </c>
      <c r="R233" s="337">
        <v>0</v>
      </c>
      <c r="S233" s="337">
        <v>76507.86</v>
      </c>
      <c r="T233" s="337">
        <v>76751.42</v>
      </c>
      <c r="U233" s="337">
        <v>361.95</v>
      </c>
      <c r="V233" s="337">
        <v>0</v>
      </c>
      <c r="W233" s="337">
        <v>0</v>
      </c>
      <c r="X233" s="337">
        <v>0</v>
      </c>
      <c r="Y233" s="337">
        <v>0</v>
      </c>
      <c r="Z233" s="337">
        <v>0</v>
      </c>
      <c r="AA233" s="337">
        <v>77113.37</v>
      </c>
      <c r="AB233" s="337">
        <v>0</v>
      </c>
      <c r="AC233" s="337">
        <v>0</v>
      </c>
      <c r="AD233" s="337">
        <v>0</v>
      </c>
      <c r="AE233" s="337">
        <v>0</v>
      </c>
      <c r="AF233" s="337">
        <v>0</v>
      </c>
      <c r="AG233" s="337">
        <v>0</v>
      </c>
      <c r="AH233" s="337">
        <v>0</v>
      </c>
      <c r="AI233" s="337">
        <v>0</v>
      </c>
      <c r="AJ233" s="337">
        <v>0</v>
      </c>
      <c r="AK233" s="337">
        <v>0</v>
      </c>
      <c r="AL233" s="337">
        <v>0</v>
      </c>
      <c r="AM233" s="337">
        <v>0</v>
      </c>
      <c r="AN233" s="337">
        <v>0</v>
      </c>
      <c r="AO233" s="337">
        <v>0</v>
      </c>
      <c r="AP233" s="337">
        <v>0</v>
      </c>
      <c r="AQ233" s="337">
        <v>0</v>
      </c>
      <c r="AR233" s="337">
        <v>0</v>
      </c>
      <c r="AS233" s="337">
        <v>0</v>
      </c>
      <c r="AT233" s="337">
        <v>0</v>
      </c>
      <c r="AU233" s="337">
        <f t="shared" si="3"/>
        <v>0</v>
      </c>
      <c r="AV233" s="337">
        <v>31135.32</v>
      </c>
      <c r="AW233" s="337">
        <v>77113.37</v>
      </c>
      <c r="AX233" s="338">
        <v>90</v>
      </c>
      <c r="AY233" s="338">
        <v>300</v>
      </c>
      <c r="AZ233" s="337">
        <v>333900</v>
      </c>
      <c r="BA233" s="337">
        <v>81513.8</v>
      </c>
      <c r="BB233" s="339">
        <v>89.99</v>
      </c>
      <c r="BC233" s="339">
        <v>84.463518096322304</v>
      </c>
      <c r="BD233" s="339">
        <v>9.5</v>
      </c>
      <c r="BE233" s="339"/>
      <c r="BF233" s="335" t="s">
        <v>712</v>
      </c>
      <c r="BG233" s="332"/>
      <c r="BH233" s="335" t="s">
        <v>352</v>
      </c>
      <c r="BI233" s="335" t="s">
        <v>606</v>
      </c>
      <c r="BJ233" s="335" t="s">
        <v>607</v>
      </c>
      <c r="BK233" s="335" t="s">
        <v>572</v>
      </c>
      <c r="BL233" s="333" t="s">
        <v>35</v>
      </c>
      <c r="BM233" s="339">
        <v>604683.92642657994</v>
      </c>
      <c r="BN233" s="333" t="s">
        <v>498</v>
      </c>
      <c r="BO233" s="339"/>
      <c r="BP233" s="340">
        <v>38828</v>
      </c>
      <c r="BQ233" s="340">
        <v>47953</v>
      </c>
      <c r="BR233" s="339">
        <v>33118.9</v>
      </c>
      <c r="BS233" s="339">
        <v>56.61</v>
      </c>
      <c r="BT233" s="339">
        <v>45.48</v>
      </c>
    </row>
    <row r="234" spans="1:72" s="329" customFormat="1" ht="18.2" customHeight="1" x14ac:dyDescent="0.15">
      <c r="A234" s="341">
        <v>232</v>
      </c>
      <c r="B234" s="342" t="s">
        <v>806</v>
      </c>
      <c r="C234" s="342" t="s">
        <v>570</v>
      </c>
      <c r="D234" s="343">
        <v>45231</v>
      </c>
      <c r="E234" s="344" t="s">
        <v>886</v>
      </c>
      <c r="F234" s="345">
        <v>142</v>
      </c>
      <c r="G234" s="345">
        <v>141</v>
      </c>
      <c r="H234" s="346">
        <v>91451.418533000004</v>
      </c>
      <c r="I234" s="346">
        <v>58329.981466999998</v>
      </c>
      <c r="J234" s="346">
        <v>0</v>
      </c>
      <c r="K234" s="346">
        <v>149781.4</v>
      </c>
      <c r="L234" s="346">
        <v>682.19055500000002</v>
      </c>
      <c r="M234" s="346">
        <v>0</v>
      </c>
      <c r="N234" s="346">
        <v>0</v>
      </c>
      <c r="O234" s="346">
        <v>0</v>
      </c>
      <c r="P234" s="346">
        <v>0</v>
      </c>
      <c r="Q234" s="346">
        <v>0</v>
      </c>
      <c r="R234" s="346">
        <v>0</v>
      </c>
      <c r="S234" s="346">
        <v>149781.4</v>
      </c>
      <c r="T234" s="346">
        <v>140265.53853300001</v>
      </c>
      <c r="U234" s="346">
        <v>716.36944500000004</v>
      </c>
      <c r="V234" s="346">
        <v>0</v>
      </c>
      <c r="W234" s="346">
        <v>0</v>
      </c>
      <c r="X234" s="346">
        <v>0</v>
      </c>
      <c r="Y234" s="346">
        <v>0</v>
      </c>
      <c r="Z234" s="346">
        <v>0</v>
      </c>
      <c r="AA234" s="346">
        <v>140981.91</v>
      </c>
      <c r="AB234" s="346">
        <v>0</v>
      </c>
      <c r="AC234" s="346">
        <v>0</v>
      </c>
      <c r="AD234" s="346">
        <v>0</v>
      </c>
      <c r="AE234" s="346">
        <v>0</v>
      </c>
      <c r="AF234" s="346">
        <v>0</v>
      </c>
      <c r="AG234" s="346">
        <v>0</v>
      </c>
      <c r="AH234" s="346">
        <v>0</v>
      </c>
      <c r="AI234" s="346">
        <v>0</v>
      </c>
      <c r="AJ234" s="346">
        <v>0</v>
      </c>
      <c r="AK234" s="346">
        <v>0</v>
      </c>
      <c r="AL234" s="346">
        <v>0</v>
      </c>
      <c r="AM234" s="346">
        <v>0</v>
      </c>
      <c r="AN234" s="346">
        <v>0</v>
      </c>
      <c r="AO234" s="346">
        <v>0</v>
      </c>
      <c r="AP234" s="346">
        <v>0</v>
      </c>
      <c r="AQ234" s="346">
        <v>0</v>
      </c>
      <c r="AR234" s="346">
        <v>0</v>
      </c>
      <c r="AS234" s="346">
        <v>0</v>
      </c>
      <c r="AT234" s="346">
        <v>0</v>
      </c>
      <c r="AU234" s="346">
        <f t="shared" si="3"/>
        <v>0</v>
      </c>
      <c r="AV234" s="346">
        <v>59012.172021999999</v>
      </c>
      <c r="AW234" s="346">
        <v>140981.91</v>
      </c>
      <c r="AX234" s="347">
        <v>93</v>
      </c>
      <c r="AY234" s="347">
        <v>300</v>
      </c>
      <c r="AZ234" s="346">
        <v>660000</v>
      </c>
      <c r="BA234" s="346">
        <v>161356.29999999999</v>
      </c>
      <c r="BB234" s="348">
        <v>89.99</v>
      </c>
      <c r="BC234" s="348">
        <v>83.534564104407494</v>
      </c>
      <c r="BD234" s="348">
        <v>9.4</v>
      </c>
      <c r="BE234" s="348"/>
      <c r="BF234" s="344" t="s">
        <v>571</v>
      </c>
      <c r="BG234" s="341"/>
      <c r="BH234" s="344" t="s">
        <v>574</v>
      </c>
      <c r="BI234" s="344" t="s">
        <v>575</v>
      </c>
      <c r="BJ234" s="344" t="s">
        <v>637</v>
      </c>
      <c r="BK234" s="344" t="s">
        <v>572</v>
      </c>
      <c r="BL234" s="342" t="s">
        <v>35</v>
      </c>
      <c r="BM234" s="348">
        <v>1183805.2333142001</v>
      </c>
      <c r="BN234" s="342" t="s">
        <v>498</v>
      </c>
      <c r="BO234" s="348"/>
      <c r="BP234" s="349">
        <v>38875</v>
      </c>
      <c r="BQ234" s="349">
        <v>48000</v>
      </c>
      <c r="BR234" s="348">
        <v>46547.55</v>
      </c>
      <c r="BS234" s="348">
        <v>61.79</v>
      </c>
      <c r="BT234" s="348">
        <v>58.75</v>
      </c>
    </row>
    <row r="235" spans="1:72" s="329" customFormat="1" ht="18.2" customHeight="1" x14ac:dyDescent="0.15">
      <c r="A235" s="332">
        <v>233</v>
      </c>
      <c r="B235" s="333" t="s">
        <v>806</v>
      </c>
      <c r="C235" s="333" t="s">
        <v>570</v>
      </c>
      <c r="D235" s="334">
        <v>45231</v>
      </c>
      <c r="E235" s="335" t="s">
        <v>481</v>
      </c>
      <c r="F235" s="336">
        <v>178</v>
      </c>
      <c r="G235" s="336">
        <v>177</v>
      </c>
      <c r="H235" s="337">
        <v>47413.94</v>
      </c>
      <c r="I235" s="337">
        <v>33550.15</v>
      </c>
      <c r="J235" s="337">
        <v>0</v>
      </c>
      <c r="K235" s="337">
        <v>80964.09</v>
      </c>
      <c r="L235" s="337">
        <v>352.18</v>
      </c>
      <c r="M235" s="337">
        <v>0</v>
      </c>
      <c r="N235" s="337">
        <v>0</v>
      </c>
      <c r="O235" s="337">
        <v>0</v>
      </c>
      <c r="P235" s="337">
        <v>0</v>
      </c>
      <c r="Q235" s="337">
        <v>0</v>
      </c>
      <c r="R235" s="337">
        <v>0</v>
      </c>
      <c r="S235" s="337">
        <v>80964.09</v>
      </c>
      <c r="T235" s="337">
        <v>95945.75</v>
      </c>
      <c r="U235" s="337">
        <v>375.34</v>
      </c>
      <c r="V235" s="337">
        <v>0</v>
      </c>
      <c r="W235" s="337">
        <v>0</v>
      </c>
      <c r="X235" s="337">
        <v>0</v>
      </c>
      <c r="Y235" s="337">
        <v>0</v>
      </c>
      <c r="Z235" s="337">
        <v>0</v>
      </c>
      <c r="AA235" s="337">
        <v>96321.09</v>
      </c>
      <c r="AB235" s="337">
        <v>0</v>
      </c>
      <c r="AC235" s="337">
        <v>0</v>
      </c>
      <c r="AD235" s="337">
        <v>0</v>
      </c>
      <c r="AE235" s="337">
        <v>0</v>
      </c>
      <c r="AF235" s="337">
        <v>0</v>
      </c>
      <c r="AG235" s="337">
        <v>0</v>
      </c>
      <c r="AH235" s="337">
        <v>0</v>
      </c>
      <c r="AI235" s="337">
        <v>0</v>
      </c>
      <c r="AJ235" s="337">
        <v>0</v>
      </c>
      <c r="AK235" s="337">
        <v>0</v>
      </c>
      <c r="AL235" s="337">
        <v>0</v>
      </c>
      <c r="AM235" s="337">
        <v>0</v>
      </c>
      <c r="AN235" s="337">
        <v>0</v>
      </c>
      <c r="AO235" s="337">
        <v>0</v>
      </c>
      <c r="AP235" s="337">
        <v>0</v>
      </c>
      <c r="AQ235" s="337">
        <v>0</v>
      </c>
      <c r="AR235" s="337">
        <v>0</v>
      </c>
      <c r="AS235" s="337">
        <v>0</v>
      </c>
      <c r="AT235" s="337">
        <v>0</v>
      </c>
      <c r="AU235" s="337">
        <f t="shared" si="3"/>
        <v>0</v>
      </c>
      <c r="AV235" s="337">
        <v>33902.33</v>
      </c>
      <c r="AW235" s="337">
        <v>96321.09</v>
      </c>
      <c r="AX235" s="338">
        <v>92</v>
      </c>
      <c r="AY235" s="338">
        <v>300</v>
      </c>
      <c r="AZ235" s="337">
        <v>340000</v>
      </c>
      <c r="BA235" s="337">
        <v>83269.429999999993</v>
      </c>
      <c r="BB235" s="339">
        <v>90</v>
      </c>
      <c r="BC235" s="339">
        <v>87.508322081705202</v>
      </c>
      <c r="BD235" s="339">
        <v>9.5</v>
      </c>
      <c r="BE235" s="339"/>
      <c r="BF235" s="335" t="s">
        <v>712</v>
      </c>
      <c r="BG235" s="332"/>
      <c r="BH235" s="335" t="s">
        <v>748</v>
      </c>
      <c r="BI235" s="335" t="s">
        <v>749</v>
      </c>
      <c r="BJ235" s="335" t="s">
        <v>750</v>
      </c>
      <c r="BK235" s="335" t="s">
        <v>572</v>
      </c>
      <c r="BL235" s="333" t="s">
        <v>35</v>
      </c>
      <c r="BM235" s="339">
        <v>639903.97641176998</v>
      </c>
      <c r="BN235" s="333" t="s">
        <v>498</v>
      </c>
      <c r="BO235" s="339"/>
      <c r="BP235" s="340">
        <v>38894</v>
      </c>
      <c r="BQ235" s="340">
        <v>48019</v>
      </c>
      <c r="BR235" s="339">
        <v>45773.77</v>
      </c>
      <c r="BS235" s="339">
        <v>57.83</v>
      </c>
      <c r="BT235" s="339">
        <v>45.63</v>
      </c>
    </row>
    <row r="236" spans="1:72" s="329" customFormat="1" ht="18.2" customHeight="1" x14ac:dyDescent="0.15">
      <c r="A236" s="341">
        <v>234</v>
      </c>
      <c r="B236" s="342" t="s">
        <v>806</v>
      </c>
      <c r="C236" s="342" t="s">
        <v>570</v>
      </c>
      <c r="D236" s="343">
        <v>45231</v>
      </c>
      <c r="E236" s="344" t="s">
        <v>482</v>
      </c>
      <c r="F236" s="345">
        <v>179</v>
      </c>
      <c r="G236" s="345">
        <v>178</v>
      </c>
      <c r="H236" s="346">
        <v>128178.22</v>
      </c>
      <c r="I236" s="346">
        <v>91851.11</v>
      </c>
      <c r="J236" s="346">
        <v>0</v>
      </c>
      <c r="K236" s="346">
        <v>220029.33</v>
      </c>
      <c r="L236" s="346">
        <v>956.18</v>
      </c>
      <c r="M236" s="346">
        <v>0</v>
      </c>
      <c r="N236" s="346">
        <v>0</v>
      </c>
      <c r="O236" s="346">
        <v>0</v>
      </c>
      <c r="P236" s="346">
        <v>0</v>
      </c>
      <c r="Q236" s="346">
        <v>0</v>
      </c>
      <c r="R236" s="346">
        <v>0</v>
      </c>
      <c r="S236" s="346">
        <v>220029.33</v>
      </c>
      <c r="T236" s="346">
        <v>258669.97</v>
      </c>
      <c r="U236" s="346">
        <v>1004.01</v>
      </c>
      <c r="V236" s="346">
        <v>0</v>
      </c>
      <c r="W236" s="346">
        <v>0</v>
      </c>
      <c r="X236" s="346">
        <v>0</v>
      </c>
      <c r="Y236" s="346">
        <v>0</v>
      </c>
      <c r="Z236" s="346">
        <v>0</v>
      </c>
      <c r="AA236" s="346">
        <v>259673.98</v>
      </c>
      <c r="AB236" s="346">
        <v>0</v>
      </c>
      <c r="AC236" s="346">
        <v>0</v>
      </c>
      <c r="AD236" s="346">
        <v>0</v>
      </c>
      <c r="AE236" s="346">
        <v>0</v>
      </c>
      <c r="AF236" s="346">
        <v>0</v>
      </c>
      <c r="AG236" s="346">
        <v>0</v>
      </c>
      <c r="AH236" s="346">
        <v>0</v>
      </c>
      <c r="AI236" s="346">
        <v>0</v>
      </c>
      <c r="AJ236" s="346">
        <v>0</v>
      </c>
      <c r="AK236" s="346">
        <v>0</v>
      </c>
      <c r="AL236" s="346">
        <v>0</v>
      </c>
      <c r="AM236" s="346">
        <v>0</v>
      </c>
      <c r="AN236" s="346">
        <v>0</v>
      </c>
      <c r="AO236" s="346">
        <v>0</v>
      </c>
      <c r="AP236" s="346">
        <v>0</v>
      </c>
      <c r="AQ236" s="346">
        <v>0</v>
      </c>
      <c r="AR236" s="346">
        <v>0</v>
      </c>
      <c r="AS236" s="346">
        <v>0</v>
      </c>
      <c r="AT236" s="346">
        <v>0</v>
      </c>
      <c r="AU236" s="346">
        <f t="shared" si="3"/>
        <v>0</v>
      </c>
      <c r="AV236" s="346">
        <v>92807.29</v>
      </c>
      <c r="AW236" s="346">
        <v>259673.98</v>
      </c>
      <c r="AX236" s="347">
        <v>92</v>
      </c>
      <c r="AY236" s="347">
        <v>300</v>
      </c>
      <c r="AZ236" s="346">
        <v>923500</v>
      </c>
      <c r="BA236" s="346">
        <v>226152.31</v>
      </c>
      <c r="BB236" s="348">
        <v>90</v>
      </c>
      <c r="BC236" s="348">
        <v>87.563287326138806</v>
      </c>
      <c r="BD236" s="348">
        <v>9.4</v>
      </c>
      <c r="BE236" s="348"/>
      <c r="BF236" s="344" t="s">
        <v>712</v>
      </c>
      <c r="BG236" s="341"/>
      <c r="BH236" s="344" t="s">
        <v>574</v>
      </c>
      <c r="BI236" s="344" t="s">
        <v>614</v>
      </c>
      <c r="BJ236" s="344" t="s">
        <v>752</v>
      </c>
      <c r="BK236" s="344" t="s">
        <v>572</v>
      </c>
      <c r="BL236" s="342" t="s">
        <v>35</v>
      </c>
      <c r="BM236" s="348">
        <v>1739013.47120949</v>
      </c>
      <c r="BN236" s="342" t="s">
        <v>498</v>
      </c>
      <c r="BO236" s="348"/>
      <c r="BP236" s="349">
        <v>38896</v>
      </c>
      <c r="BQ236" s="349">
        <v>48021</v>
      </c>
      <c r="BR236" s="348">
        <v>83129.440000000002</v>
      </c>
      <c r="BS236" s="348">
        <v>86.6</v>
      </c>
      <c r="BT236" s="348">
        <v>45.66</v>
      </c>
    </row>
    <row r="237" spans="1:72" s="329" customFormat="1" ht="18.2" customHeight="1" x14ac:dyDescent="0.15">
      <c r="A237" s="332">
        <v>235</v>
      </c>
      <c r="B237" s="333" t="s">
        <v>806</v>
      </c>
      <c r="C237" s="333" t="s">
        <v>570</v>
      </c>
      <c r="D237" s="334">
        <v>45231</v>
      </c>
      <c r="E237" s="335" t="s">
        <v>483</v>
      </c>
      <c r="F237" s="336">
        <v>196</v>
      </c>
      <c r="G237" s="336">
        <v>195</v>
      </c>
      <c r="H237" s="337">
        <v>23378.23</v>
      </c>
      <c r="I237" s="337">
        <v>61875.3</v>
      </c>
      <c r="J237" s="337">
        <v>0</v>
      </c>
      <c r="K237" s="337">
        <v>85253.53</v>
      </c>
      <c r="L237" s="337">
        <v>622.66999999999996</v>
      </c>
      <c r="M237" s="337">
        <v>0</v>
      </c>
      <c r="N237" s="337">
        <v>0</v>
      </c>
      <c r="O237" s="337">
        <v>0</v>
      </c>
      <c r="P237" s="337">
        <v>0</v>
      </c>
      <c r="Q237" s="337">
        <v>0</v>
      </c>
      <c r="R237" s="337">
        <v>0</v>
      </c>
      <c r="S237" s="337">
        <v>85253.53</v>
      </c>
      <c r="T237" s="337">
        <v>96431.14</v>
      </c>
      <c r="U237" s="337">
        <v>185.04</v>
      </c>
      <c r="V237" s="337">
        <v>0</v>
      </c>
      <c r="W237" s="337">
        <v>0</v>
      </c>
      <c r="X237" s="337">
        <v>0</v>
      </c>
      <c r="Y237" s="337">
        <v>0</v>
      </c>
      <c r="Z237" s="337">
        <v>0</v>
      </c>
      <c r="AA237" s="337">
        <v>96616.18</v>
      </c>
      <c r="AB237" s="337">
        <v>0</v>
      </c>
      <c r="AC237" s="337">
        <v>0</v>
      </c>
      <c r="AD237" s="337">
        <v>0</v>
      </c>
      <c r="AE237" s="337">
        <v>0</v>
      </c>
      <c r="AF237" s="337">
        <v>0</v>
      </c>
      <c r="AG237" s="337">
        <v>0</v>
      </c>
      <c r="AH237" s="337">
        <v>0</v>
      </c>
      <c r="AI237" s="337">
        <v>0</v>
      </c>
      <c r="AJ237" s="337">
        <v>0</v>
      </c>
      <c r="AK237" s="337">
        <v>0</v>
      </c>
      <c r="AL237" s="337">
        <v>0</v>
      </c>
      <c r="AM237" s="337">
        <v>0</v>
      </c>
      <c r="AN237" s="337">
        <v>0</v>
      </c>
      <c r="AO237" s="337">
        <v>0</v>
      </c>
      <c r="AP237" s="337">
        <v>0</v>
      </c>
      <c r="AQ237" s="337">
        <v>0</v>
      </c>
      <c r="AR237" s="337">
        <v>0</v>
      </c>
      <c r="AS237" s="337">
        <v>0</v>
      </c>
      <c r="AT237" s="337">
        <v>0</v>
      </c>
      <c r="AU237" s="337">
        <f t="shared" si="3"/>
        <v>0</v>
      </c>
      <c r="AV237" s="337">
        <v>62497.97</v>
      </c>
      <c r="AW237" s="337">
        <v>96616.18</v>
      </c>
      <c r="AX237" s="338">
        <v>33</v>
      </c>
      <c r="AY237" s="338">
        <v>240</v>
      </c>
      <c r="AZ237" s="337">
        <v>354000</v>
      </c>
      <c r="BA237" s="337">
        <v>86651.46</v>
      </c>
      <c r="BB237" s="339">
        <v>89.99</v>
      </c>
      <c r="BC237" s="339">
        <v>88.538210027851804</v>
      </c>
      <c r="BD237" s="339">
        <v>9.5</v>
      </c>
      <c r="BE237" s="339"/>
      <c r="BF237" s="335" t="s">
        <v>571</v>
      </c>
      <c r="BG237" s="332"/>
      <c r="BH237" s="335" t="s">
        <v>352</v>
      </c>
      <c r="BI237" s="335" t="s">
        <v>617</v>
      </c>
      <c r="BJ237" s="335" t="s">
        <v>598</v>
      </c>
      <c r="BK237" s="335" t="s">
        <v>572</v>
      </c>
      <c r="BL237" s="333" t="s">
        <v>35</v>
      </c>
      <c r="BM237" s="339">
        <v>673805.79279208998</v>
      </c>
      <c r="BN237" s="333" t="s">
        <v>498</v>
      </c>
      <c r="BO237" s="339"/>
      <c r="BP237" s="340">
        <v>38905</v>
      </c>
      <c r="BQ237" s="340">
        <v>46205</v>
      </c>
      <c r="BR237" s="339">
        <v>44559.23</v>
      </c>
      <c r="BS237" s="339">
        <v>57.36</v>
      </c>
      <c r="BT237" s="339">
        <v>45.56</v>
      </c>
    </row>
    <row r="238" spans="1:72" s="329" customFormat="1" ht="18.2" customHeight="1" x14ac:dyDescent="0.15">
      <c r="A238" s="341">
        <v>236</v>
      </c>
      <c r="B238" s="342" t="s">
        <v>806</v>
      </c>
      <c r="C238" s="342" t="s">
        <v>570</v>
      </c>
      <c r="D238" s="343">
        <v>45231</v>
      </c>
      <c r="E238" s="344" t="s">
        <v>484</v>
      </c>
      <c r="F238" s="345">
        <v>147</v>
      </c>
      <c r="G238" s="345">
        <v>146</v>
      </c>
      <c r="H238" s="346">
        <v>49702.47</v>
      </c>
      <c r="I238" s="346">
        <v>31514.2</v>
      </c>
      <c r="J238" s="346">
        <v>0</v>
      </c>
      <c r="K238" s="346">
        <v>81216.67</v>
      </c>
      <c r="L238" s="346">
        <v>363.61</v>
      </c>
      <c r="M238" s="346">
        <v>0</v>
      </c>
      <c r="N238" s="346">
        <v>0</v>
      </c>
      <c r="O238" s="346">
        <v>0</v>
      </c>
      <c r="P238" s="346">
        <v>0</v>
      </c>
      <c r="Q238" s="346">
        <v>0</v>
      </c>
      <c r="R238" s="346">
        <v>0</v>
      </c>
      <c r="S238" s="346">
        <v>81216.67</v>
      </c>
      <c r="T238" s="346">
        <v>79772.34</v>
      </c>
      <c r="U238" s="346">
        <v>393.46</v>
      </c>
      <c r="V238" s="346">
        <v>0</v>
      </c>
      <c r="W238" s="346">
        <v>0</v>
      </c>
      <c r="X238" s="346">
        <v>0</v>
      </c>
      <c r="Y238" s="346">
        <v>0</v>
      </c>
      <c r="Z238" s="346">
        <v>0</v>
      </c>
      <c r="AA238" s="346">
        <v>80165.8</v>
      </c>
      <c r="AB238" s="346">
        <v>0</v>
      </c>
      <c r="AC238" s="346">
        <v>0</v>
      </c>
      <c r="AD238" s="346">
        <v>0</v>
      </c>
      <c r="AE238" s="346">
        <v>0</v>
      </c>
      <c r="AF238" s="346">
        <v>0</v>
      </c>
      <c r="AG238" s="346">
        <v>0</v>
      </c>
      <c r="AH238" s="346">
        <v>0</v>
      </c>
      <c r="AI238" s="346">
        <v>0</v>
      </c>
      <c r="AJ238" s="346">
        <v>0</v>
      </c>
      <c r="AK238" s="346">
        <v>0</v>
      </c>
      <c r="AL238" s="346">
        <v>0</v>
      </c>
      <c r="AM238" s="346">
        <v>0</v>
      </c>
      <c r="AN238" s="346">
        <v>0</v>
      </c>
      <c r="AO238" s="346">
        <v>0</v>
      </c>
      <c r="AP238" s="346">
        <v>0</v>
      </c>
      <c r="AQ238" s="346">
        <v>0</v>
      </c>
      <c r="AR238" s="346">
        <v>0</v>
      </c>
      <c r="AS238" s="346">
        <v>0</v>
      </c>
      <c r="AT238" s="346">
        <v>0</v>
      </c>
      <c r="AU238" s="346">
        <f t="shared" si="3"/>
        <v>0</v>
      </c>
      <c r="AV238" s="346">
        <v>31877.81</v>
      </c>
      <c r="AW238" s="346">
        <v>80165.8</v>
      </c>
      <c r="AX238" s="347">
        <v>93</v>
      </c>
      <c r="AY238" s="347">
        <v>300</v>
      </c>
      <c r="AZ238" s="346">
        <v>354000</v>
      </c>
      <c r="BA238" s="346">
        <v>86651.46</v>
      </c>
      <c r="BB238" s="348">
        <v>89.99</v>
      </c>
      <c r="BC238" s="348">
        <v>84.345816369395294</v>
      </c>
      <c r="BD238" s="348">
        <v>9.5</v>
      </c>
      <c r="BE238" s="348"/>
      <c r="BF238" s="344" t="s">
        <v>712</v>
      </c>
      <c r="BG238" s="341"/>
      <c r="BH238" s="344" t="s">
        <v>352</v>
      </c>
      <c r="BI238" s="344" t="s">
        <v>617</v>
      </c>
      <c r="BJ238" s="344" t="s">
        <v>598</v>
      </c>
      <c r="BK238" s="344" t="s">
        <v>572</v>
      </c>
      <c r="BL238" s="342" t="s">
        <v>35</v>
      </c>
      <c r="BM238" s="348">
        <v>641900.25582851004</v>
      </c>
      <c r="BN238" s="342" t="s">
        <v>498</v>
      </c>
      <c r="BO238" s="348"/>
      <c r="BP238" s="349">
        <v>38905</v>
      </c>
      <c r="BQ238" s="349">
        <v>48030</v>
      </c>
      <c r="BR238" s="348">
        <v>33702.080000000002</v>
      </c>
      <c r="BS238" s="348">
        <v>60.17</v>
      </c>
      <c r="BT238" s="348">
        <v>45.61</v>
      </c>
    </row>
    <row r="239" spans="1:72" s="329" customFormat="1" ht="18.2" customHeight="1" x14ac:dyDescent="0.15">
      <c r="A239" s="332">
        <v>237</v>
      </c>
      <c r="B239" s="333" t="s">
        <v>806</v>
      </c>
      <c r="C239" s="333" t="s">
        <v>570</v>
      </c>
      <c r="D239" s="334">
        <v>45231</v>
      </c>
      <c r="E239" s="335" t="s">
        <v>485</v>
      </c>
      <c r="F239" s="336">
        <v>197</v>
      </c>
      <c r="G239" s="336">
        <v>196</v>
      </c>
      <c r="H239" s="337">
        <v>57556.79</v>
      </c>
      <c r="I239" s="337">
        <v>41931.89</v>
      </c>
      <c r="J239" s="337">
        <v>0</v>
      </c>
      <c r="K239" s="337">
        <v>99488.68</v>
      </c>
      <c r="L239" s="337">
        <v>421.08</v>
      </c>
      <c r="M239" s="337">
        <v>0</v>
      </c>
      <c r="N239" s="337">
        <v>0</v>
      </c>
      <c r="O239" s="337">
        <v>0</v>
      </c>
      <c r="P239" s="337">
        <v>0</v>
      </c>
      <c r="Q239" s="337">
        <v>0</v>
      </c>
      <c r="R239" s="337">
        <v>0</v>
      </c>
      <c r="S239" s="337">
        <v>99488.68</v>
      </c>
      <c r="T239" s="337">
        <v>130149.83</v>
      </c>
      <c r="U239" s="337">
        <v>455.63</v>
      </c>
      <c r="V239" s="337">
        <v>0</v>
      </c>
      <c r="W239" s="337">
        <v>0</v>
      </c>
      <c r="X239" s="337">
        <v>0</v>
      </c>
      <c r="Y239" s="337">
        <v>0</v>
      </c>
      <c r="Z239" s="337">
        <v>0</v>
      </c>
      <c r="AA239" s="337">
        <v>130605.46</v>
      </c>
      <c r="AB239" s="337">
        <v>0</v>
      </c>
      <c r="AC239" s="337">
        <v>0</v>
      </c>
      <c r="AD239" s="337">
        <v>0</v>
      </c>
      <c r="AE239" s="337">
        <v>0</v>
      </c>
      <c r="AF239" s="337">
        <v>0</v>
      </c>
      <c r="AG239" s="337">
        <v>0</v>
      </c>
      <c r="AH239" s="337">
        <v>0</v>
      </c>
      <c r="AI239" s="337">
        <v>0</v>
      </c>
      <c r="AJ239" s="337">
        <v>0</v>
      </c>
      <c r="AK239" s="337">
        <v>0</v>
      </c>
      <c r="AL239" s="337">
        <v>0</v>
      </c>
      <c r="AM239" s="337">
        <v>0</v>
      </c>
      <c r="AN239" s="337">
        <v>0</v>
      </c>
      <c r="AO239" s="337">
        <v>0</v>
      </c>
      <c r="AP239" s="337">
        <v>0</v>
      </c>
      <c r="AQ239" s="337">
        <v>0</v>
      </c>
      <c r="AR239" s="337">
        <v>0</v>
      </c>
      <c r="AS239" s="337">
        <v>0</v>
      </c>
      <c r="AT239" s="337">
        <v>0</v>
      </c>
      <c r="AU239" s="337">
        <f t="shared" si="3"/>
        <v>0</v>
      </c>
      <c r="AV239" s="337">
        <v>42352.97</v>
      </c>
      <c r="AW239" s="337">
        <v>130605.46</v>
      </c>
      <c r="AX239" s="338">
        <v>93</v>
      </c>
      <c r="AY239" s="338">
        <v>300</v>
      </c>
      <c r="AZ239" s="337">
        <v>414000</v>
      </c>
      <c r="BA239" s="337">
        <v>100344.93</v>
      </c>
      <c r="BB239" s="339">
        <v>89.13</v>
      </c>
      <c r="BC239" s="339">
        <v>88.3694477478832</v>
      </c>
      <c r="BD239" s="339">
        <v>9.5</v>
      </c>
      <c r="BE239" s="339"/>
      <c r="BF239" s="335" t="s">
        <v>571</v>
      </c>
      <c r="BG239" s="332"/>
      <c r="BH239" s="335" t="s">
        <v>352</v>
      </c>
      <c r="BI239" s="335" t="s">
        <v>606</v>
      </c>
      <c r="BJ239" s="335" t="s">
        <v>607</v>
      </c>
      <c r="BK239" s="335" t="s">
        <v>572</v>
      </c>
      <c r="BL239" s="333" t="s">
        <v>35</v>
      </c>
      <c r="BM239" s="339">
        <v>786314.05528004002</v>
      </c>
      <c r="BN239" s="333" t="s">
        <v>498</v>
      </c>
      <c r="BO239" s="339"/>
      <c r="BP239" s="340">
        <v>38909</v>
      </c>
      <c r="BQ239" s="340">
        <v>48034</v>
      </c>
      <c r="BR239" s="339">
        <v>51085.440000000002</v>
      </c>
      <c r="BS239" s="339">
        <v>69.680000000000007</v>
      </c>
      <c r="BT239" s="339">
        <v>45.6</v>
      </c>
    </row>
    <row r="240" spans="1:72" s="329" customFormat="1" ht="18.2" customHeight="1" x14ac:dyDescent="0.15">
      <c r="A240" s="341">
        <v>238</v>
      </c>
      <c r="B240" s="342" t="s">
        <v>815</v>
      </c>
      <c r="C240" s="342" t="s">
        <v>570</v>
      </c>
      <c r="D240" s="343">
        <v>45231</v>
      </c>
      <c r="E240" s="344" t="s">
        <v>279</v>
      </c>
      <c r="F240" s="345">
        <v>139</v>
      </c>
      <c r="G240" s="345">
        <v>139</v>
      </c>
      <c r="H240" s="346">
        <v>157343.14358900001</v>
      </c>
      <c r="I240" s="346">
        <v>157342.95000000001</v>
      </c>
      <c r="J240" s="346">
        <v>0</v>
      </c>
      <c r="K240" s="346">
        <v>157343.14358900001</v>
      </c>
      <c r="L240" s="346">
        <v>0</v>
      </c>
      <c r="M240" s="346">
        <v>0</v>
      </c>
      <c r="N240" s="346">
        <v>0</v>
      </c>
      <c r="O240" s="346">
        <v>0</v>
      </c>
      <c r="P240" s="346">
        <v>0</v>
      </c>
      <c r="Q240" s="346">
        <v>0</v>
      </c>
      <c r="R240" s="346">
        <v>0</v>
      </c>
      <c r="S240" s="346">
        <v>157343.14358900001</v>
      </c>
      <c r="T240" s="346">
        <v>142314.69</v>
      </c>
      <c r="U240" s="346">
        <v>0</v>
      </c>
      <c r="V240" s="346">
        <v>0</v>
      </c>
      <c r="W240" s="346">
        <v>0</v>
      </c>
      <c r="X240" s="346">
        <v>0</v>
      </c>
      <c r="Y240" s="346">
        <v>0</v>
      </c>
      <c r="Z240" s="346">
        <v>0</v>
      </c>
      <c r="AA240" s="346">
        <v>142314.69</v>
      </c>
      <c r="AB240" s="346">
        <v>0</v>
      </c>
      <c r="AC240" s="346">
        <v>0</v>
      </c>
      <c r="AD240" s="346">
        <v>0</v>
      </c>
      <c r="AE240" s="346">
        <v>0</v>
      </c>
      <c r="AF240" s="346">
        <v>0</v>
      </c>
      <c r="AG240" s="346">
        <v>0</v>
      </c>
      <c r="AH240" s="346">
        <v>0</v>
      </c>
      <c r="AI240" s="346">
        <v>0</v>
      </c>
      <c r="AJ240" s="346">
        <v>0</v>
      </c>
      <c r="AK240" s="346">
        <v>0</v>
      </c>
      <c r="AL240" s="346">
        <v>0</v>
      </c>
      <c r="AM240" s="346">
        <v>0</v>
      </c>
      <c r="AN240" s="346">
        <v>0</v>
      </c>
      <c r="AO240" s="346">
        <v>0</v>
      </c>
      <c r="AP240" s="346">
        <v>0</v>
      </c>
      <c r="AQ240" s="346">
        <v>0</v>
      </c>
      <c r="AR240" s="346">
        <v>0</v>
      </c>
      <c r="AS240" s="346">
        <v>0</v>
      </c>
      <c r="AT240" s="346">
        <v>0</v>
      </c>
      <c r="AU240" s="346">
        <f t="shared" si="3"/>
        <v>0</v>
      </c>
      <c r="AV240" s="346">
        <v>157342.95000000001</v>
      </c>
      <c r="AW240" s="346">
        <v>142314.69</v>
      </c>
      <c r="AX240" s="347">
        <v>0</v>
      </c>
      <c r="AY240" s="347">
        <v>240</v>
      </c>
      <c r="AZ240" s="346">
        <v>811537.5</v>
      </c>
      <c r="BA240" s="346">
        <v>188446.8</v>
      </c>
      <c r="BB240" s="348">
        <v>72</v>
      </c>
      <c r="BC240" s="348">
        <v>60.116204352676696</v>
      </c>
      <c r="BD240" s="348">
        <v>12.5</v>
      </c>
      <c r="BE240" s="348"/>
      <c r="BF240" s="344" t="s">
        <v>571</v>
      </c>
      <c r="BG240" s="341"/>
      <c r="BH240" s="344" t="s">
        <v>588</v>
      </c>
      <c r="BI240" s="344" t="s">
        <v>751</v>
      </c>
      <c r="BJ240" s="344" t="s">
        <v>823</v>
      </c>
      <c r="BK240" s="344" t="s">
        <v>572</v>
      </c>
      <c r="BL240" s="342" t="s">
        <v>35</v>
      </c>
      <c r="BM240" s="348">
        <v>1243569.8745422701</v>
      </c>
      <c r="BN240" s="342" t="s">
        <v>498</v>
      </c>
      <c r="BO240" s="348"/>
      <c r="BP240" s="349">
        <v>37364</v>
      </c>
      <c r="BQ240" s="349">
        <v>44682</v>
      </c>
      <c r="BR240" s="348">
        <v>41993</v>
      </c>
      <c r="BS240" s="348">
        <v>0</v>
      </c>
      <c r="BT240" s="348">
        <v>0</v>
      </c>
    </row>
    <row r="241" spans="1:72" s="329" customFormat="1" ht="18.2" customHeight="1" x14ac:dyDescent="0.15">
      <c r="A241" s="332">
        <v>239</v>
      </c>
      <c r="B241" s="333" t="s">
        <v>816</v>
      </c>
      <c r="C241" s="333" t="s">
        <v>570</v>
      </c>
      <c r="D241" s="334">
        <v>45231</v>
      </c>
      <c r="E241" s="335" t="s">
        <v>280</v>
      </c>
      <c r="F241" s="336">
        <v>150</v>
      </c>
      <c r="G241" s="336">
        <v>149</v>
      </c>
      <c r="H241" s="337">
        <v>35529.203000000001</v>
      </c>
      <c r="I241" s="337">
        <v>304847.92</v>
      </c>
      <c r="J241" s="337">
        <v>0</v>
      </c>
      <c r="K241" s="337">
        <v>340377.12300000002</v>
      </c>
      <c r="L241" s="337">
        <v>3532.61</v>
      </c>
      <c r="M241" s="337">
        <v>0</v>
      </c>
      <c r="N241" s="337">
        <v>0</v>
      </c>
      <c r="O241" s="337">
        <v>0</v>
      </c>
      <c r="P241" s="337">
        <v>0</v>
      </c>
      <c r="Q241" s="337">
        <v>0</v>
      </c>
      <c r="R241" s="337">
        <v>0</v>
      </c>
      <c r="S241" s="337">
        <v>340377.12300000002</v>
      </c>
      <c r="T241" s="337">
        <v>265510.02</v>
      </c>
      <c r="U241" s="337">
        <v>288.67</v>
      </c>
      <c r="V241" s="337">
        <v>0</v>
      </c>
      <c r="W241" s="337">
        <v>0</v>
      </c>
      <c r="X241" s="337">
        <v>0</v>
      </c>
      <c r="Y241" s="337">
        <v>0</v>
      </c>
      <c r="Z241" s="337">
        <v>0</v>
      </c>
      <c r="AA241" s="337">
        <v>265798.69</v>
      </c>
      <c r="AB241" s="337">
        <v>0</v>
      </c>
      <c r="AC241" s="337">
        <v>0</v>
      </c>
      <c r="AD241" s="337">
        <v>0</v>
      </c>
      <c r="AE241" s="337">
        <v>0</v>
      </c>
      <c r="AF241" s="337">
        <v>0</v>
      </c>
      <c r="AG241" s="337">
        <v>0</v>
      </c>
      <c r="AH241" s="337">
        <v>0</v>
      </c>
      <c r="AI241" s="337">
        <v>0</v>
      </c>
      <c r="AJ241" s="337">
        <v>0</v>
      </c>
      <c r="AK241" s="337">
        <v>0</v>
      </c>
      <c r="AL241" s="337">
        <v>0</v>
      </c>
      <c r="AM241" s="337">
        <v>0</v>
      </c>
      <c r="AN241" s="337">
        <v>0</v>
      </c>
      <c r="AO241" s="337">
        <v>0</v>
      </c>
      <c r="AP241" s="337">
        <v>0</v>
      </c>
      <c r="AQ241" s="337">
        <v>0</v>
      </c>
      <c r="AR241" s="337">
        <v>0</v>
      </c>
      <c r="AS241" s="337">
        <v>0</v>
      </c>
      <c r="AT241" s="337">
        <v>0</v>
      </c>
      <c r="AU241" s="337">
        <f t="shared" si="3"/>
        <v>0</v>
      </c>
      <c r="AV241" s="337">
        <v>308380.53000000003</v>
      </c>
      <c r="AW241" s="337">
        <v>265798.69</v>
      </c>
      <c r="AX241" s="338">
        <v>8</v>
      </c>
      <c r="AY241" s="338">
        <v>240</v>
      </c>
      <c r="AZ241" s="337">
        <v>1719000</v>
      </c>
      <c r="BA241" s="337">
        <v>402869.3</v>
      </c>
      <c r="BB241" s="339">
        <v>80</v>
      </c>
      <c r="BC241" s="339">
        <v>67.590580468653201</v>
      </c>
      <c r="BD241" s="339">
        <v>9.75</v>
      </c>
      <c r="BE241" s="339"/>
      <c r="BF241" s="335" t="s">
        <v>571</v>
      </c>
      <c r="BG241" s="332"/>
      <c r="BH241" s="335" t="s">
        <v>580</v>
      </c>
      <c r="BI241" s="335" t="s">
        <v>824</v>
      </c>
      <c r="BJ241" s="335" t="s">
        <v>825</v>
      </c>
      <c r="BK241" s="335" t="s">
        <v>572</v>
      </c>
      <c r="BL241" s="333" t="s">
        <v>35</v>
      </c>
      <c r="BM241" s="339">
        <v>2690188.6316180201</v>
      </c>
      <c r="BN241" s="333" t="s">
        <v>498</v>
      </c>
      <c r="BO241" s="339"/>
      <c r="BP241" s="340">
        <v>38177</v>
      </c>
      <c r="BQ241" s="340">
        <v>45474</v>
      </c>
      <c r="BR241" s="339">
        <v>84044.01</v>
      </c>
      <c r="BS241" s="339">
        <v>307.54000000000002</v>
      </c>
      <c r="BT241" s="339">
        <v>0</v>
      </c>
    </row>
    <row r="242" spans="1:72" s="329" customFormat="1" ht="18.2" customHeight="1" x14ac:dyDescent="0.15">
      <c r="A242" s="341">
        <v>240</v>
      </c>
      <c r="B242" s="342" t="s">
        <v>814</v>
      </c>
      <c r="C242" s="342" t="s">
        <v>570</v>
      </c>
      <c r="D242" s="343">
        <v>45231</v>
      </c>
      <c r="E242" s="344" t="s">
        <v>486</v>
      </c>
      <c r="F242" s="345">
        <v>137</v>
      </c>
      <c r="G242" s="345">
        <v>136</v>
      </c>
      <c r="H242" s="346">
        <v>27627.279999999999</v>
      </c>
      <c r="I242" s="346">
        <v>36077.22</v>
      </c>
      <c r="J242" s="346">
        <v>0</v>
      </c>
      <c r="K242" s="346">
        <v>63704.5</v>
      </c>
      <c r="L242" s="346">
        <v>445.99</v>
      </c>
      <c r="M242" s="346">
        <v>0</v>
      </c>
      <c r="N242" s="346">
        <v>0</v>
      </c>
      <c r="O242" s="346">
        <v>0</v>
      </c>
      <c r="P242" s="346">
        <v>0</v>
      </c>
      <c r="Q242" s="346">
        <v>0</v>
      </c>
      <c r="R242" s="346">
        <v>0</v>
      </c>
      <c r="S242" s="346">
        <v>63704.5</v>
      </c>
      <c r="T242" s="346">
        <v>56943.1</v>
      </c>
      <c r="U242" s="346">
        <v>233.88</v>
      </c>
      <c r="V242" s="346">
        <v>0</v>
      </c>
      <c r="W242" s="346">
        <v>0</v>
      </c>
      <c r="X242" s="346">
        <v>0</v>
      </c>
      <c r="Y242" s="346">
        <v>0</v>
      </c>
      <c r="Z242" s="346">
        <v>0</v>
      </c>
      <c r="AA242" s="346">
        <v>57176.98</v>
      </c>
      <c r="AB242" s="346">
        <v>0</v>
      </c>
      <c r="AC242" s="346">
        <v>0</v>
      </c>
      <c r="AD242" s="346">
        <v>0</v>
      </c>
      <c r="AE242" s="346">
        <v>0</v>
      </c>
      <c r="AF242" s="346">
        <v>0</v>
      </c>
      <c r="AG242" s="346">
        <v>0</v>
      </c>
      <c r="AH242" s="346">
        <v>0</v>
      </c>
      <c r="AI242" s="346">
        <v>0</v>
      </c>
      <c r="AJ242" s="346">
        <v>0</v>
      </c>
      <c r="AK242" s="346">
        <v>0</v>
      </c>
      <c r="AL242" s="346">
        <v>0</v>
      </c>
      <c r="AM242" s="346">
        <v>0</v>
      </c>
      <c r="AN242" s="346">
        <v>0</v>
      </c>
      <c r="AO242" s="346">
        <v>0</v>
      </c>
      <c r="AP242" s="346">
        <v>0</v>
      </c>
      <c r="AQ242" s="346">
        <v>0</v>
      </c>
      <c r="AR242" s="346">
        <v>0</v>
      </c>
      <c r="AS242" s="346">
        <v>0</v>
      </c>
      <c r="AT242" s="346">
        <v>0</v>
      </c>
      <c r="AU242" s="346">
        <f t="shared" si="3"/>
        <v>0</v>
      </c>
      <c r="AV242" s="346">
        <v>36523.21</v>
      </c>
      <c r="AW242" s="346">
        <v>57176.98</v>
      </c>
      <c r="AX242" s="347">
        <v>50</v>
      </c>
      <c r="AY242" s="347">
        <v>300</v>
      </c>
      <c r="AZ242" s="346">
        <v>263786.90999999997</v>
      </c>
      <c r="BA242" s="346">
        <v>73899</v>
      </c>
      <c r="BB242" s="348">
        <v>90</v>
      </c>
      <c r="BC242" s="348">
        <v>77.584338083059293</v>
      </c>
      <c r="BD242" s="348">
        <v>10.16</v>
      </c>
      <c r="BE242" s="348"/>
      <c r="BF242" s="344" t="s">
        <v>571</v>
      </c>
      <c r="BG242" s="341"/>
      <c r="BH242" s="344" t="s">
        <v>679</v>
      </c>
      <c r="BI242" s="344" t="s">
        <v>793</v>
      </c>
      <c r="BJ242" s="344" t="s">
        <v>794</v>
      </c>
      <c r="BK242" s="344" t="s">
        <v>572</v>
      </c>
      <c r="BL242" s="342" t="s">
        <v>35</v>
      </c>
      <c r="BM242" s="348">
        <v>503491.89208850003</v>
      </c>
      <c r="BN242" s="342" t="s">
        <v>498</v>
      </c>
      <c r="BO242" s="348"/>
      <c r="BP242" s="349">
        <v>37599</v>
      </c>
      <c r="BQ242" s="349">
        <v>46730</v>
      </c>
      <c r="BR242" s="348">
        <v>38067.67</v>
      </c>
      <c r="BS242" s="348">
        <v>146.5</v>
      </c>
      <c r="BT242" s="348">
        <v>44.26</v>
      </c>
    </row>
    <row r="243" spans="1:72" s="329" customFormat="1" ht="18.2" customHeight="1" x14ac:dyDescent="0.15">
      <c r="A243" s="332">
        <v>241</v>
      </c>
      <c r="B243" s="333" t="s">
        <v>814</v>
      </c>
      <c r="C243" s="333" t="s">
        <v>570</v>
      </c>
      <c r="D243" s="334">
        <v>45231</v>
      </c>
      <c r="E243" s="335" t="s">
        <v>487</v>
      </c>
      <c r="F243" s="336">
        <v>188</v>
      </c>
      <c r="G243" s="336">
        <v>187</v>
      </c>
      <c r="H243" s="337">
        <v>45124.07</v>
      </c>
      <c r="I243" s="337">
        <v>26880.43</v>
      </c>
      <c r="J243" s="337">
        <v>0</v>
      </c>
      <c r="K243" s="337">
        <v>72004.5</v>
      </c>
      <c r="L243" s="337">
        <v>285.27999999999997</v>
      </c>
      <c r="M243" s="337">
        <v>0</v>
      </c>
      <c r="N243" s="337">
        <v>0</v>
      </c>
      <c r="O243" s="337">
        <v>0</v>
      </c>
      <c r="P243" s="337">
        <v>0</v>
      </c>
      <c r="Q243" s="337">
        <v>0</v>
      </c>
      <c r="R243" s="337">
        <v>0</v>
      </c>
      <c r="S243" s="337">
        <v>72004.5</v>
      </c>
      <c r="T243" s="337">
        <v>98148.97</v>
      </c>
      <c r="U243" s="337">
        <v>379.77</v>
      </c>
      <c r="V243" s="337">
        <v>0</v>
      </c>
      <c r="W243" s="337">
        <v>0</v>
      </c>
      <c r="X243" s="337">
        <v>0</v>
      </c>
      <c r="Y243" s="337">
        <v>0</v>
      </c>
      <c r="Z243" s="337">
        <v>0</v>
      </c>
      <c r="AA243" s="337">
        <v>98528.74</v>
      </c>
      <c r="AB243" s="337">
        <v>0</v>
      </c>
      <c r="AC243" s="337">
        <v>0</v>
      </c>
      <c r="AD243" s="337">
        <v>0</v>
      </c>
      <c r="AE243" s="337">
        <v>0</v>
      </c>
      <c r="AF243" s="337">
        <v>0</v>
      </c>
      <c r="AG243" s="337">
        <v>0</v>
      </c>
      <c r="AH243" s="337">
        <v>0</v>
      </c>
      <c r="AI243" s="337">
        <v>0</v>
      </c>
      <c r="AJ243" s="337">
        <v>0</v>
      </c>
      <c r="AK243" s="337">
        <v>0</v>
      </c>
      <c r="AL243" s="337">
        <v>0</v>
      </c>
      <c r="AM243" s="337">
        <v>0</v>
      </c>
      <c r="AN243" s="337">
        <v>0</v>
      </c>
      <c r="AO243" s="337">
        <v>0</v>
      </c>
      <c r="AP243" s="337">
        <v>0</v>
      </c>
      <c r="AQ243" s="337">
        <v>0</v>
      </c>
      <c r="AR243" s="337">
        <v>0</v>
      </c>
      <c r="AS243" s="337">
        <v>0</v>
      </c>
      <c r="AT243" s="337">
        <v>0</v>
      </c>
      <c r="AU243" s="337">
        <f t="shared" si="3"/>
        <v>0</v>
      </c>
      <c r="AV243" s="337">
        <v>27165.71</v>
      </c>
      <c r="AW243" s="337">
        <v>98528.74</v>
      </c>
      <c r="AX243" s="338">
        <v>101</v>
      </c>
      <c r="AY243" s="338">
        <v>360</v>
      </c>
      <c r="AZ243" s="337">
        <v>257546.73</v>
      </c>
      <c r="BA243" s="337">
        <v>75149</v>
      </c>
      <c r="BB243" s="339">
        <v>90</v>
      </c>
      <c r="BC243" s="339">
        <v>86.234081624506004</v>
      </c>
      <c r="BD243" s="339">
        <v>10.1</v>
      </c>
      <c r="BE243" s="339"/>
      <c r="BF243" s="335" t="s">
        <v>571</v>
      </c>
      <c r="BG243" s="332"/>
      <c r="BH243" s="335" t="s">
        <v>642</v>
      </c>
      <c r="BI243" s="335" t="s">
        <v>643</v>
      </c>
      <c r="BJ243" s="335" t="s">
        <v>795</v>
      </c>
      <c r="BK243" s="335" t="s">
        <v>572</v>
      </c>
      <c r="BL243" s="333" t="s">
        <v>35</v>
      </c>
      <c r="BM243" s="339">
        <v>569091.38198850001</v>
      </c>
      <c r="BN243" s="333" t="s">
        <v>498</v>
      </c>
      <c r="BO243" s="339"/>
      <c r="BP243" s="340">
        <v>37335</v>
      </c>
      <c r="BQ243" s="340">
        <v>48293</v>
      </c>
      <c r="BR243" s="339">
        <v>54134.2</v>
      </c>
      <c r="BS243" s="339">
        <v>108.17</v>
      </c>
      <c r="BT243" s="339">
        <v>69.87</v>
      </c>
    </row>
    <row r="244" spans="1:72" s="329" customFormat="1" ht="18.2" customHeight="1" x14ac:dyDescent="0.15">
      <c r="A244" s="341">
        <v>242</v>
      </c>
      <c r="B244" s="342" t="s">
        <v>814</v>
      </c>
      <c r="C244" s="342" t="s">
        <v>570</v>
      </c>
      <c r="D244" s="343">
        <v>45231</v>
      </c>
      <c r="E244" s="344" t="s">
        <v>488</v>
      </c>
      <c r="F244" s="345">
        <v>129</v>
      </c>
      <c r="G244" s="345">
        <v>129</v>
      </c>
      <c r="H244" s="346">
        <v>0</v>
      </c>
      <c r="I244" s="346">
        <v>49827.27</v>
      </c>
      <c r="J244" s="346">
        <v>0</v>
      </c>
      <c r="K244" s="346">
        <v>49827.27</v>
      </c>
      <c r="L244" s="346">
        <v>0</v>
      </c>
      <c r="M244" s="346">
        <v>0</v>
      </c>
      <c r="N244" s="346">
        <v>0</v>
      </c>
      <c r="O244" s="346">
        <v>0</v>
      </c>
      <c r="P244" s="346">
        <v>0</v>
      </c>
      <c r="Q244" s="346">
        <v>0</v>
      </c>
      <c r="R244" s="346">
        <v>0</v>
      </c>
      <c r="S244" s="346">
        <v>49827.27</v>
      </c>
      <c r="T244" s="346">
        <v>32054.23</v>
      </c>
      <c r="U244" s="346">
        <v>0</v>
      </c>
      <c r="V244" s="346">
        <v>0</v>
      </c>
      <c r="W244" s="346">
        <v>0</v>
      </c>
      <c r="X244" s="346">
        <v>0</v>
      </c>
      <c r="Y244" s="346">
        <v>0</v>
      </c>
      <c r="Z244" s="346">
        <v>0</v>
      </c>
      <c r="AA244" s="346">
        <v>32054.23</v>
      </c>
      <c r="AB244" s="346">
        <v>0</v>
      </c>
      <c r="AC244" s="346">
        <v>0</v>
      </c>
      <c r="AD244" s="346">
        <v>0</v>
      </c>
      <c r="AE244" s="346">
        <v>0</v>
      </c>
      <c r="AF244" s="346">
        <v>0</v>
      </c>
      <c r="AG244" s="346">
        <v>0</v>
      </c>
      <c r="AH244" s="346">
        <v>0</v>
      </c>
      <c r="AI244" s="346">
        <v>0</v>
      </c>
      <c r="AJ244" s="346">
        <v>0</v>
      </c>
      <c r="AK244" s="346">
        <v>0</v>
      </c>
      <c r="AL244" s="346">
        <v>0</v>
      </c>
      <c r="AM244" s="346">
        <v>0</v>
      </c>
      <c r="AN244" s="346">
        <v>0</v>
      </c>
      <c r="AO244" s="346">
        <v>0</v>
      </c>
      <c r="AP244" s="346">
        <v>0</v>
      </c>
      <c r="AQ244" s="346">
        <v>0</v>
      </c>
      <c r="AR244" s="346">
        <v>0</v>
      </c>
      <c r="AS244" s="346">
        <v>0</v>
      </c>
      <c r="AT244" s="346">
        <v>0</v>
      </c>
      <c r="AU244" s="346">
        <f t="shared" si="3"/>
        <v>0</v>
      </c>
      <c r="AV244" s="346">
        <v>49827.27</v>
      </c>
      <c r="AW244" s="346">
        <v>32054.23</v>
      </c>
      <c r="AX244" s="347">
        <v>0</v>
      </c>
      <c r="AY244" s="347">
        <v>300</v>
      </c>
      <c r="AZ244" s="346">
        <v>252498.57</v>
      </c>
      <c r="BA244" s="346">
        <v>69257.7</v>
      </c>
      <c r="BB244" s="348">
        <v>90</v>
      </c>
      <c r="BC244" s="348">
        <v>64.750263147635593</v>
      </c>
      <c r="BD244" s="348">
        <v>10.08</v>
      </c>
      <c r="BE244" s="348"/>
      <c r="BF244" s="344" t="s">
        <v>571</v>
      </c>
      <c r="BG244" s="341"/>
      <c r="BH244" s="344" t="s">
        <v>574</v>
      </c>
      <c r="BI244" s="344" t="s">
        <v>614</v>
      </c>
      <c r="BJ244" s="344" t="s">
        <v>752</v>
      </c>
      <c r="BK244" s="344" t="s">
        <v>572</v>
      </c>
      <c r="BL244" s="342" t="s">
        <v>35</v>
      </c>
      <c r="BM244" s="348">
        <v>393812.46929030999</v>
      </c>
      <c r="BN244" s="342" t="s">
        <v>498</v>
      </c>
      <c r="BO244" s="348"/>
      <c r="BP244" s="349">
        <v>37762</v>
      </c>
      <c r="BQ244" s="349">
        <v>46894</v>
      </c>
      <c r="BR244" s="348">
        <v>21381.67</v>
      </c>
      <c r="BS244" s="348">
        <v>0</v>
      </c>
      <c r="BT244" s="348">
        <v>53.58</v>
      </c>
    </row>
    <row r="245" spans="1:72" s="329" customFormat="1" ht="18.2" customHeight="1" x14ac:dyDescent="0.15">
      <c r="A245" s="332">
        <v>243</v>
      </c>
      <c r="B245" s="333" t="s">
        <v>814</v>
      </c>
      <c r="C245" s="333" t="s">
        <v>570</v>
      </c>
      <c r="D245" s="334">
        <v>45231</v>
      </c>
      <c r="E245" s="335" t="s">
        <v>489</v>
      </c>
      <c r="F245" s="336">
        <v>179</v>
      </c>
      <c r="G245" s="336">
        <v>178</v>
      </c>
      <c r="H245" s="337">
        <v>26947.759999999998</v>
      </c>
      <c r="I245" s="337">
        <v>34691.480000000003</v>
      </c>
      <c r="J245" s="337">
        <v>0</v>
      </c>
      <c r="K245" s="337">
        <v>61639.24</v>
      </c>
      <c r="L245" s="337">
        <v>372.04</v>
      </c>
      <c r="M245" s="337">
        <v>0</v>
      </c>
      <c r="N245" s="337">
        <v>0</v>
      </c>
      <c r="O245" s="337">
        <v>0</v>
      </c>
      <c r="P245" s="337">
        <v>0</v>
      </c>
      <c r="Q245" s="337">
        <v>0</v>
      </c>
      <c r="R245" s="337">
        <v>0</v>
      </c>
      <c r="S245" s="337">
        <v>61639.24</v>
      </c>
      <c r="T245" s="337">
        <v>71502.47</v>
      </c>
      <c r="U245" s="337">
        <v>222.74</v>
      </c>
      <c r="V245" s="337">
        <v>0</v>
      </c>
      <c r="W245" s="337">
        <v>0</v>
      </c>
      <c r="X245" s="337">
        <v>0</v>
      </c>
      <c r="Y245" s="337">
        <v>0</v>
      </c>
      <c r="Z245" s="337">
        <v>0</v>
      </c>
      <c r="AA245" s="337">
        <v>71725.210000000006</v>
      </c>
      <c r="AB245" s="337">
        <v>0</v>
      </c>
      <c r="AC245" s="337">
        <v>0</v>
      </c>
      <c r="AD245" s="337">
        <v>0</v>
      </c>
      <c r="AE245" s="337">
        <v>0</v>
      </c>
      <c r="AF245" s="337">
        <v>0</v>
      </c>
      <c r="AG245" s="337">
        <v>0</v>
      </c>
      <c r="AH245" s="337">
        <v>0</v>
      </c>
      <c r="AI245" s="337">
        <v>0</v>
      </c>
      <c r="AJ245" s="337">
        <v>0</v>
      </c>
      <c r="AK245" s="337">
        <v>0</v>
      </c>
      <c r="AL245" s="337">
        <v>0</v>
      </c>
      <c r="AM245" s="337">
        <v>0</v>
      </c>
      <c r="AN245" s="337">
        <v>0</v>
      </c>
      <c r="AO245" s="337">
        <v>0</v>
      </c>
      <c r="AP245" s="337">
        <v>0</v>
      </c>
      <c r="AQ245" s="337">
        <v>0</v>
      </c>
      <c r="AR245" s="337">
        <v>0</v>
      </c>
      <c r="AS245" s="337">
        <v>0</v>
      </c>
      <c r="AT245" s="337">
        <v>0</v>
      </c>
      <c r="AU245" s="337">
        <f t="shared" si="3"/>
        <v>0</v>
      </c>
      <c r="AV245" s="337">
        <v>35063.519999999997</v>
      </c>
      <c r="AW245" s="337">
        <v>71725.210000000006</v>
      </c>
      <c r="AX245" s="338">
        <v>57</v>
      </c>
      <c r="AY245" s="338">
        <v>300</v>
      </c>
      <c r="AZ245" s="337">
        <v>239556.59</v>
      </c>
      <c r="BA245" s="337">
        <v>65862</v>
      </c>
      <c r="BB245" s="339">
        <v>90</v>
      </c>
      <c r="BC245" s="339">
        <v>84.229625580759802</v>
      </c>
      <c r="BD245" s="339">
        <v>9.92</v>
      </c>
      <c r="BE245" s="339"/>
      <c r="BF245" s="335" t="s">
        <v>571</v>
      </c>
      <c r="BG245" s="332"/>
      <c r="BH245" s="335" t="s">
        <v>578</v>
      </c>
      <c r="BI245" s="335" t="s">
        <v>585</v>
      </c>
      <c r="BJ245" s="335" t="s">
        <v>586</v>
      </c>
      <c r="BK245" s="335" t="s">
        <v>572</v>
      </c>
      <c r="BL245" s="333" t="s">
        <v>35</v>
      </c>
      <c r="BM245" s="339">
        <v>487169.00021972001</v>
      </c>
      <c r="BN245" s="333" t="s">
        <v>498</v>
      </c>
      <c r="BO245" s="339"/>
      <c r="BP245" s="340">
        <v>37823</v>
      </c>
      <c r="BQ245" s="340">
        <v>46955</v>
      </c>
      <c r="BR245" s="339">
        <v>31948.39</v>
      </c>
      <c r="BS245" s="339">
        <v>71.680000000000007</v>
      </c>
      <c r="BT245" s="339">
        <v>44.98</v>
      </c>
    </row>
    <row r="246" spans="1:72" s="329" customFormat="1" ht="18.2" customHeight="1" x14ac:dyDescent="0.15">
      <c r="A246" s="341">
        <v>244</v>
      </c>
      <c r="B246" s="342" t="s">
        <v>814</v>
      </c>
      <c r="C246" s="342" t="s">
        <v>570</v>
      </c>
      <c r="D246" s="343">
        <v>45231</v>
      </c>
      <c r="E246" s="344" t="s">
        <v>490</v>
      </c>
      <c r="F246" s="345">
        <v>170</v>
      </c>
      <c r="G246" s="345">
        <v>169</v>
      </c>
      <c r="H246" s="346">
        <v>39511</v>
      </c>
      <c r="I246" s="346">
        <v>49694.04</v>
      </c>
      <c r="J246" s="346">
        <v>0</v>
      </c>
      <c r="K246" s="346">
        <v>89205.04</v>
      </c>
      <c r="L246" s="346">
        <v>545.39</v>
      </c>
      <c r="M246" s="346">
        <v>0</v>
      </c>
      <c r="N246" s="346">
        <v>0</v>
      </c>
      <c r="O246" s="346">
        <v>0</v>
      </c>
      <c r="P246" s="346">
        <v>0</v>
      </c>
      <c r="Q246" s="346">
        <v>0</v>
      </c>
      <c r="R246" s="346">
        <v>0</v>
      </c>
      <c r="S246" s="346">
        <v>89205.04</v>
      </c>
      <c r="T246" s="346">
        <v>98542.56</v>
      </c>
      <c r="U246" s="346">
        <v>326.58999999999997</v>
      </c>
      <c r="V246" s="346">
        <v>0</v>
      </c>
      <c r="W246" s="346">
        <v>0</v>
      </c>
      <c r="X246" s="346">
        <v>0</v>
      </c>
      <c r="Y246" s="346">
        <v>0</v>
      </c>
      <c r="Z246" s="346">
        <v>0</v>
      </c>
      <c r="AA246" s="346">
        <v>98869.15</v>
      </c>
      <c r="AB246" s="346">
        <v>0</v>
      </c>
      <c r="AC246" s="346">
        <v>0</v>
      </c>
      <c r="AD246" s="346">
        <v>0</v>
      </c>
      <c r="AE246" s="346">
        <v>0</v>
      </c>
      <c r="AF246" s="346">
        <v>0</v>
      </c>
      <c r="AG246" s="346">
        <v>0</v>
      </c>
      <c r="AH246" s="346">
        <v>0</v>
      </c>
      <c r="AI246" s="346">
        <v>0</v>
      </c>
      <c r="AJ246" s="346">
        <v>0</v>
      </c>
      <c r="AK246" s="346">
        <v>0</v>
      </c>
      <c r="AL246" s="346">
        <v>0</v>
      </c>
      <c r="AM246" s="346">
        <v>0</v>
      </c>
      <c r="AN246" s="346">
        <v>0</v>
      </c>
      <c r="AO246" s="346">
        <v>0</v>
      </c>
      <c r="AP246" s="346">
        <v>0</v>
      </c>
      <c r="AQ246" s="346">
        <v>0</v>
      </c>
      <c r="AR246" s="346">
        <v>0</v>
      </c>
      <c r="AS246" s="346">
        <v>0</v>
      </c>
      <c r="AT246" s="346">
        <v>0</v>
      </c>
      <c r="AU246" s="346">
        <f t="shared" si="3"/>
        <v>0</v>
      </c>
      <c r="AV246" s="346">
        <v>50239.43</v>
      </c>
      <c r="AW246" s="346">
        <v>98869.15</v>
      </c>
      <c r="AX246" s="347">
        <v>57</v>
      </c>
      <c r="AY246" s="347">
        <v>300</v>
      </c>
      <c r="AZ246" s="346">
        <v>351000.01</v>
      </c>
      <c r="BA246" s="346">
        <v>96557.55</v>
      </c>
      <c r="BB246" s="348">
        <v>90</v>
      </c>
      <c r="BC246" s="348">
        <v>83.146823837183106</v>
      </c>
      <c r="BD246" s="348">
        <v>9.92</v>
      </c>
      <c r="BE246" s="348"/>
      <c r="BF246" s="344" t="s">
        <v>571</v>
      </c>
      <c r="BG246" s="341"/>
      <c r="BH246" s="344" t="s">
        <v>580</v>
      </c>
      <c r="BI246" s="344" t="s">
        <v>583</v>
      </c>
      <c r="BJ246" s="344"/>
      <c r="BK246" s="344" t="s">
        <v>572</v>
      </c>
      <c r="BL246" s="342" t="s">
        <v>35</v>
      </c>
      <c r="BM246" s="348">
        <v>705036.76150711998</v>
      </c>
      <c r="BN246" s="342" t="s">
        <v>498</v>
      </c>
      <c r="BO246" s="348"/>
      <c r="BP246" s="349">
        <v>37806</v>
      </c>
      <c r="BQ246" s="349">
        <v>46938</v>
      </c>
      <c r="BR246" s="348">
        <v>44420.67</v>
      </c>
      <c r="BS246" s="348">
        <v>105.1</v>
      </c>
      <c r="BT246" s="348">
        <v>45.01</v>
      </c>
    </row>
    <row r="247" spans="1:72" s="329" customFormat="1" ht="18.2" customHeight="1" x14ac:dyDescent="0.15">
      <c r="A247" s="332">
        <v>245</v>
      </c>
      <c r="B247" s="333" t="s">
        <v>814</v>
      </c>
      <c r="C247" s="333" t="s">
        <v>570</v>
      </c>
      <c r="D247" s="334">
        <v>45231</v>
      </c>
      <c r="E247" s="335" t="s">
        <v>491</v>
      </c>
      <c r="F247" s="336">
        <v>171</v>
      </c>
      <c r="G247" s="336">
        <v>170</v>
      </c>
      <c r="H247" s="337">
        <v>27665.74</v>
      </c>
      <c r="I247" s="337">
        <v>33444.71</v>
      </c>
      <c r="J247" s="337">
        <v>0</v>
      </c>
      <c r="K247" s="337">
        <v>61110.45</v>
      </c>
      <c r="L247" s="337">
        <v>365.87</v>
      </c>
      <c r="M247" s="337">
        <v>0</v>
      </c>
      <c r="N247" s="337">
        <v>0</v>
      </c>
      <c r="O247" s="337">
        <v>0</v>
      </c>
      <c r="P247" s="337">
        <v>0</v>
      </c>
      <c r="Q247" s="337">
        <v>0</v>
      </c>
      <c r="R247" s="337">
        <v>0</v>
      </c>
      <c r="S247" s="337">
        <v>61110.45</v>
      </c>
      <c r="T247" s="337">
        <v>68184.009999999995</v>
      </c>
      <c r="U247" s="337">
        <v>228.45</v>
      </c>
      <c r="V247" s="337">
        <v>0</v>
      </c>
      <c r="W247" s="337">
        <v>0</v>
      </c>
      <c r="X247" s="337">
        <v>0</v>
      </c>
      <c r="Y247" s="337">
        <v>0</v>
      </c>
      <c r="Z247" s="337">
        <v>0</v>
      </c>
      <c r="AA247" s="337">
        <v>68412.460000000006</v>
      </c>
      <c r="AB247" s="337">
        <v>0</v>
      </c>
      <c r="AC247" s="337">
        <v>0</v>
      </c>
      <c r="AD247" s="337">
        <v>0</v>
      </c>
      <c r="AE247" s="337">
        <v>0</v>
      </c>
      <c r="AF247" s="337">
        <v>0</v>
      </c>
      <c r="AG247" s="337">
        <v>0</v>
      </c>
      <c r="AH247" s="337">
        <v>0</v>
      </c>
      <c r="AI247" s="337">
        <v>0</v>
      </c>
      <c r="AJ247" s="337">
        <v>0</v>
      </c>
      <c r="AK247" s="337">
        <v>0</v>
      </c>
      <c r="AL247" s="337">
        <v>0</v>
      </c>
      <c r="AM247" s="337">
        <v>0</v>
      </c>
      <c r="AN247" s="337">
        <v>0</v>
      </c>
      <c r="AO247" s="337">
        <v>0</v>
      </c>
      <c r="AP247" s="337">
        <v>0</v>
      </c>
      <c r="AQ247" s="337">
        <v>0</v>
      </c>
      <c r="AR247" s="337">
        <v>0</v>
      </c>
      <c r="AS247" s="337">
        <v>0</v>
      </c>
      <c r="AT247" s="337">
        <v>0</v>
      </c>
      <c r="AU247" s="337">
        <f t="shared" si="3"/>
        <v>0</v>
      </c>
      <c r="AV247" s="337">
        <v>33810.58</v>
      </c>
      <c r="AW247" s="337">
        <v>68412.460000000006</v>
      </c>
      <c r="AX247" s="338">
        <v>59</v>
      </c>
      <c r="AY247" s="338">
        <v>300</v>
      </c>
      <c r="AZ247" s="337">
        <v>240489.2</v>
      </c>
      <c r="BA247" s="337">
        <v>65862</v>
      </c>
      <c r="BB247" s="339">
        <v>90</v>
      </c>
      <c r="BC247" s="339">
        <v>83.507037441923998</v>
      </c>
      <c r="BD247" s="339">
        <v>9.91</v>
      </c>
      <c r="BE247" s="339"/>
      <c r="BF247" s="335" t="s">
        <v>571</v>
      </c>
      <c r="BG247" s="332"/>
      <c r="BH247" s="335" t="s">
        <v>578</v>
      </c>
      <c r="BI247" s="335" t="s">
        <v>585</v>
      </c>
      <c r="BJ247" s="335" t="s">
        <v>586</v>
      </c>
      <c r="BK247" s="335" t="s">
        <v>572</v>
      </c>
      <c r="BL247" s="333" t="s">
        <v>35</v>
      </c>
      <c r="BM247" s="339">
        <v>482989.68042885</v>
      </c>
      <c r="BN247" s="333" t="s">
        <v>498</v>
      </c>
      <c r="BO247" s="339"/>
      <c r="BP247" s="340">
        <v>37879</v>
      </c>
      <c r="BQ247" s="340">
        <v>47011</v>
      </c>
      <c r="BR247" s="339">
        <v>31875.73</v>
      </c>
      <c r="BS247" s="339">
        <v>72.13</v>
      </c>
      <c r="BT247" s="339">
        <v>44.81</v>
      </c>
    </row>
    <row r="248" spans="1:72" s="329" customFormat="1" ht="18.2" customHeight="1" x14ac:dyDescent="0.15">
      <c r="A248" s="341">
        <v>246</v>
      </c>
      <c r="B248" s="342" t="s">
        <v>816</v>
      </c>
      <c r="C248" s="342" t="s">
        <v>570</v>
      </c>
      <c r="D248" s="343">
        <v>45231</v>
      </c>
      <c r="E248" s="344" t="s">
        <v>492</v>
      </c>
      <c r="F248" s="345">
        <v>158</v>
      </c>
      <c r="G248" s="345">
        <v>158</v>
      </c>
      <c r="H248" s="346">
        <v>0</v>
      </c>
      <c r="I248" s="346">
        <v>329581.2</v>
      </c>
      <c r="J248" s="346">
        <v>0</v>
      </c>
      <c r="K248" s="346">
        <v>329581.2</v>
      </c>
      <c r="L248" s="346">
        <v>0</v>
      </c>
      <c r="M248" s="346">
        <v>0</v>
      </c>
      <c r="N248" s="346">
        <v>0</v>
      </c>
      <c r="O248" s="346">
        <v>0</v>
      </c>
      <c r="P248" s="346">
        <v>0</v>
      </c>
      <c r="Q248" s="346">
        <v>0</v>
      </c>
      <c r="R248" s="346">
        <v>0</v>
      </c>
      <c r="S248" s="346">
        <v>329581.2</v>
      </c>
      <c r="T248" s="346">
        <v>256868.72</v>
      </c>
      <c r="U248" s="346">
        <v>0</v>
      </c>
      <c r="V248" s="346">
        <v>0</v>
      </c>
      <c r="W248" s="346">
        <v>0</v>
      </c>
      <c r="X248" s="346">
        <v>0</v>
      </c>
      <c r="Y248" s="346">
        <v>0</v>
      </c>
      <c r="Z248" s="346">
        <v>0</v>
      </c>
      <c r="AA248" s="346">
        <v>256868.72</v>
      </c>
      <c r="AB248" s="346">
        <v>0</v>
      </c>
      <c r="AC248" s="346">
        <v>0</v>
      </c>
      <c r="AD248" s="346">
        <v>0</v>
      </c>
      <c r="AE248" s="346">
        <v>0</v>
      </c>
      <c r="AF248" s="346">
        <v>0</v>
      </c>
      <c r="AG248" s="346">
        <v>0</v>
      </c>
      <c r="AH248" s="346">
        <v>0</v>
      </c>
      <c r="AI248" s="346">
        <v>0</v>
      </c>
      <c r="AJ248" s="346">
        <v>0</v>
      </c>
      <c r="AK248" s="346">
        <v>0</v>
      </c>
      <c r="AL248" s="346">
        <v>0</v>
      </c>
      <c r="AM248" s="346">
        <v>0</v>
      </c>
      <c r="AN248" s="346">
        <v>0</v>
      </c>
      <c r="AO248" s="346">
        <v>0</v>
      </c>
      <c r="AP248" s="346">
        <v>0</v>
      </c>
      <c r="AQ248" s="346">
        <v>0</v>
      </c>
      <c r="AR248" s="346">
        <v>0</v>
      </c>
      <c r="AS248" s="346">
        <v>0</v>
      </c>
      <c r="AT248" s="346">
        <v>0</v>
      </c>
      <c r="AU248" s="346">
        <f t="shared" si="3"/>
        <v>0</v>
      </c>
      <c r="AV248" s="346">
        <v>329581.2</v>
      </c>
      <c r="AW248" s="346">
        <v>256868.72</v>
      </c>
      <c r="AX248" s="347">
        <v>24</v>
      </c>
      <c r="AY248" s="347">
        <v>240</v>
      </c>
      <c r="AZ248" s="346">
        <v>1600000</v>
      </c>
      <c r="BA248" s="346">
        <v>391232.48</v>
      </c>
      <c r="BB248" s="348">
        <v>80</v>
      </c>
      <c r="BC248" s="348">
        <v>67.393422959157206</v>
      </c>
      <c r="BD248" s="348">
        <v>9.75</v>
      </c>
      <c r="BE248" s="348"/>
      <c r="BF248" s="344" t="s">
        <v>571</v>
      </c>
      <c r="BG248" s="341"/>
      <c r="BH248" s="344" t="s">
        <v>700</v>
      </c>
      <c r="BI248" s="344" t="s">
        <v>826</v>
      </c>
      <c r="BJ248" s="344" t="s">
        <v>827</v>
      </c>
      <c r="BK248" s="344" t="s">
        <v>572</v>
      </c>
      <c r="BL248" s="342" t="s">
        <v>35</v>
      </c>
      <c r="BM248" s="348">
        <v>2604862.4820035999</v>
      </c>
      <c r="BN248" s="342" t="s">
        <v>498</v>
      </c>
      <c r="BO248" s="348"/>
      <c r="BP248" s="349">
        <v>37804</v>
      </c>
      <c r="BQ248" s="349">
        <v>45108</v>
      </c>
      <c r="BR248" s="348">
        <v>84384.23</v>
      </c>
      <c r="BS248" s="348">
        <v>0</v>
      </c>
      <c r="BT248" s="348">
        <v>0</v>
      </c>
    </row>
    <row r="249" spans="1:72" s="329" customFormat="1" ht="18.2" customHeight="1" x14ac:dyDescent="0.15">
      <c r="A249" s="332">
        <v>247</v>
      </c>
      <c r="B249" s="333" t="s">
        <v>816</v>
      </c>
      <c r="C249" s="333" t="s">
        <v>570</v>
      </c>
      <c r="D249" s="334">
        <v>45231</v>
      </c>
      <c r="E249" s="335" t="s">
        <v>493</v>
      </c>
      <c r="F249" s="336">
        <v>193</v>
      </c>
      <c r="G249" s="336">
        <v>192</v>
      </c>
      <c r="H249" s="337">
        <v>67212.539999999906</v>
      </c>
      <c r="I249" s="337">
        <v>478823.65</v>
      </c>
      <c r="J249" s="337">
        <v>0</v>
      </c>
      <c r="K249" s="337">
        <v>546036.18999999994</v>
      </c>
      <c r="L249" s="337">
        <v>4923.12</v>
      </c>
      <c r="M249" s="337">
        <v>0</v>
      </c>
      <c r="N249" s="337">
        <v>0</v>
      </c>
      <c r="O249" s="337">
        <v>0</v>
      </c>
      <c r="P249" s="337">
        <v>0</v>
      </c>
      <c r="Q249" s="337">
        <v>0</v>
      </c>
      <c r="R249" s="337">
        <v>0</v>
      </c>
      <c r="S249" s="337">
        <v>546036.18999999994</v>
      </c>
      <c r="T249" s="337">
        <v>571551.54</v>
      </c>
      <c r="U249" s="337">
        <v>546.1</v>
      </c>
      <c r="V249" s="337">
        <v>0</v>
      </c>
      <c r="W249" s="337">
        <v>0</v>
      </c>
      <c r="X249" s="337">
        <v>0</v>
      </c>
      <c r="Y249" s="337">
        <v>0</v>
      </c>
      <c r="Z249" s="337">
        <v>0</v>
      </c>
      <c r="AA249" s="337">
        <v>572097.64</v>
      </c>
      <c r="AB249" s="337">
        <v>0</v>
      </c>
      <c r="AC249" s="337">
        <v>0</v>
      </c>
      <c r="AD249" s="337">
        <v>0</v>
      </c>
      <c r="AE249" s="337">
        <v>0</v>
      </c>
      <c r="AF249" s="337">
        <v>0</v>
      </c>
      <c r="AG249" s="337">
        <v>0</v>
      </c>
      <c r="AH249" s="337">
        <v>0</v>
      </c>
      <c r="AI249" s="337">
        <v>0</v>
      </c>
      <c r="AJ249" s="337">
        <v>0</v>
      </c>
      <c r="AK249" s="337">
        <v>0</v>
      </c>
      <c r="AL249" s="337">
        <v>0</v>
      </c>
      <c r="AM249" s="337">
        <v>0</v>
      </c>
      <c r="AN249" s="337">
        <v>0</v>
      </c>
      <c r="AO249" s="337">
        <v>0</v>
      </c>
      <c r="AP249" s="337">
        <v>0</v>
      </c>
      <c r="AQ249" s="337">
        <v>0</v>
      </c>
      <c r="AR249" s="337">
        <v>0</v>
      </c>
      <c r="AS249" s="337">
        <v>0</v>
      </c>
      <c r="AT249" s="337">
        <v>0</v>
      </c>
      <c r="AU249" s="337">
        <f t="shared" si="3"/>
        <v>0</v>
      </c>
      <c r="AV249" s="337">
        <v>483746.77</v>
      </c>
      <c r="AW249" s="337">
        <v>572097.64</v>
      </c>
      <c r="AX249" s="338">
        <v>11</v>
      </c>
      <c r="AY249" s="338">
        <v>240</v>
      </c>
      <c r="AZ249" s="337">
        <v>2500000</v>
      </c>
      <c r="BA249" s="337">
        <v>576607.16</v>
      </c>
      <c r="BB249" s="339">
        <v>80</v>
      </c>
      <c r="BC249" s="339">
        <v>75.758502894761094</v>
      </c>
      <c r="BD249" s="339">
        <v>9.75</v>
      </c>
      <c r="BE249" s="339"/>
      <c r="BF249" s="335" t="s">
        <v>571</v>
      </c>
      <c r="BG249" s="332"/>
      <c r="BH249" s="335" t="s">
        <v>828</v>
      </c>
      <c r="BI249" s="335" t="s">
        <v>829</v>
      </c>
      <c r="BJ249" s="335" t="s">
        <v>830</v>
      </c>
      <c r="BK249" s="335" t="s">
        <v>572</v>
      </c>
      <c r="BL249" s="333" t="s">
        <v>35</v>
      </c>
      <c r="BM249" s="339">
        <v>4315625.9675830696</v>
      </c>
      <c r="BN249" s="333" t="s">
        <v>498</v>
      </c>
      <c r="BO249" s="339"/>
      <c r="BP249" s="340">
        <v>38268</v>
      </c>
      <c r="BQ249" s="340">
        <v>45566</v>
      </c>
      <c r="BR249" s="339">
        <v>127276.8</v>
      </c>
      <c r="BS249" s="339">
        <v>299.73</v>
      </c>
      <c r="BT249" s="339">
        <v>0</v>
      </c>
    </row>
    <row r="250" spans="1:72" s="329" customFormat="1" ht="18.2" customHeight="1" x14ac:dyDescent="0.15">
      <c r="A250" s="341">
        <v>248</v>
      </c>
      <c r="B250" s="342" t="s">
        <v>816</v>
      </c>
      <c r="C250" s="342" t="s">
        <v>570</v>
      </c>
      <c r="D250" s="343">
        <v>45231</v>
      </c>
      <c r="E250" s="344" t="s">
        <v>281</v>
      </c>
      <c r="F250" s="345">
        <v>141</v>
      </c>
      <c r="G250" s="345">
        <v>140</v>
      </c>
      <c r="H250" s="346">
        <v>8266.0299999999697</v>
      </c>
      <c r="I250" s="346">
        <v>344877.2</v>
      </c>
      <c r="J250" s="346">
        <v>0</v>
      </c>
      <c r="K250" s="346">
        <v>353143.23</v>
      </c>
      <c r="L250" s="346">
        <v>4117.88</v>
      </c>
      <c r="M250" s="346">
        <v>0</v>
      </c>
      <c r="N250" s="346">
        <v>0</v>
      </c>
      <c r="O250" s="346">
        <v>0</v>
      </c>
      <c r="P250" s="346">
        <v>0</v>
      </c>
      <c r="Q250" s="346">
        <v>0</v>
      </c>
      <c r="R250" s="346">
        <v>0</v>
      </c>
      <c r="S250" s="346">
        <v>353143.23</v>
      </c>
      <c r="T250" s="346">
        <v>245213.44</v>
      </c>
      <c r="U250" s="346">
        <v>67.16</v>
      </c>
      <c r="V250" s="346">
        <v>0</v>
      </c>
      <c r="W250" s="346">
        <v>0</v>
      </c>
      <c r="X250" s="346">
        <v>0</v>
      </c>
      <c r="Y250" s="346">
        <v>0</v>
      </c>
      <c r="Z250" s="346">
        <v>0</v>
      </c>
      <c r="AA250" s="346">
        <v>245280.6</v>
      </c>
      <c r="AB250" s="346">
        <v>0</v>
      </c>
      <c r="AC250" s="346">
        <v>0</v>
      </c>
      <c r="AD250" s="346">
        <v>0</v>
      </c>
      <c r="AE250" s="346">
        <v>0</v>
      </c>
      <c r="AF250" s="346">
        <v>0</v>
      </c>
      <c r="AG250" s="346">
        <v>0</v>
      </c>
      <c r="AH250" s="346">
        <v>0</v>
      </c>
      <c r="AI250" s="346">
        <v>0</v>
      </c>
      <c r="AJ250" s="346">
        <v>0</v>
      </c>
      <c r="AK250" s="346">
        <v>0</v>
      </c>
      <c r="AL250" s="346">
        <v>0</v>
      </c>
      <c r="AM250" s="346">
        <v>0</v>
      </c>
      <c r="AN250" s="346">
        <v>0</v>
      </c>
      <c r="AO250" s="346">
        <v>0</v>
      </c>
      <c r="AP250" s="346">
        <v>0</v>
      </c>
      <c r="AQ250" s="346">
        <v>0</v>
      </c>
      <c r="AR250" s="346">
        <v>0</v>
      </c>
      <c r="AS250" s="346">
        <v>0</v>
      </c>
      <c r="AT250" s="346">
        <v>0</v>
      </c>
      <c r="AU250" s="346">
        <f t="shared" si="3"/>
        <v>0</v>
      </c>
      <c r="AV250" s="346">
        <v>348995.08</v>
      </c>
      <c r="AW250" s="346">
        <v>245280.6</v>
      </c>
      <c r="AX250" s="347">
        <v>0</v>
      </c>
      <c r="AY250" s="347">
        <v>240</v>
      </c>
      <c r="AZ250" s="346">
        <v>1830000</v>
      </c>
      <c r="BA250" s="346">
        <v>441218.89</v>
      </c>
      <c r="BB250" s="348">
        <v>80</v>
      </c>
      <c r="BC250" s="348">
        <v>64.030482466423905</v>
      </c>
      <c r="BD250" s="348">
        <v>9.75</v>
      </c>
      <c r="BE250" s="348"/>
      <c r="BF250" s="344" t="s">
        <v>571</v>
      </c>
      <c r="BG250" s="341"/>
      <c r="BH250" s="344" t="s">
        <v>828</v>
      </c>
      <c r="BI250" s="344" t="s">
        <v>831</v>
      </c>
      <c r="BJ250" s="344" t="s">
        <v>832</v>
      </c>
      <c r="BK250" s="344" t="s">
        <v>572</v>
      </c>
      <c r="BL250" s="342" t="s">
        <v>35</v>
      </c>
      <c r="BM250" s="348">
        <v>2791086.23489619</v>
      </c>
      <c r="BN250" s="342" t="s">
        <v>498</v>
      </c>
      <c r="BO250" s="348"/>
      <c r="BP250" s="349">
        <v>37939</v>
      </c>
      <c r="BQ250" s="349">
        <v>45231</v>
      </c>
      <c r="BR250" s="348">
        <v>88517.1</v>
      </c>
      <c r="BS250" s="348">
        <v>329.4</v>
      </c>
      <c r="BT250" s="348">
        <v>0</v>
      </c>
    </row>
    <row r="251" spans="1:72" s="329" customFormat="1" ht="18.2" customHeight="1" x14ac:dyDescent="0.15">
      <c r="A251" s="341"/>
      <c r="B251" s="342"/>
      <c r="C251" s="342"/>
      <c r="D251" s="343"/>
      <c r="E251" s="344" t="s">
        <v>872</v>
      </c>
      <c r="F251" s="345" t="s">
        <v>889</v>
      </c>
      <c r="G251" s="345"/>
      <c r="H251" s="346"/>
      <c r="I251" s="346"/>
      <c r="J251" s="346"/>
      <c r="K251" s="346"/>
      <c r="L251" s="346"/>
      <c r="M251" s="346"/>
      <c r="N251" s="346"/>
      <c r="O251" s="346"/>
      <c r="P251" s="346"/>
      <c r="Q251" s="346"/>
      <c r="R251" s="346">
        <v>78951.833434912129</v>
      </c>
      <c r="S251" s="346"/>
      <c r="T251" s="346"/>
      <c r="U251" s="346"/>
      <c r="V251" s="346"/>
      <c r="W251" s="346"/>
      <c r="X251" s="346"/>
      <c r="Y251" s="346"/>
      <c r="Z251" s="346"/>
      <c r="AA251" s="346"/>
      <c r="AB251" s="346"/>
      <c r="AC251" s="346"/>
      <c r="AD251" s="346"/>
      <c r="AE251" s="346"/>
      <c r="AF251" s="346"/>
      <c r="AG251" s="346"/>
      <c r="AH251" s="346"/>
      <c r="AI251" s="346"/>
      <c r="AJ251" s="346"/>
      <c r="AK251" s="346"/>
      <c r="AL251" s="346"/>
      <c r="AM251" s="346"/>
      <c r="AN251" s="346"/>
      <c r="AO251" s="346"/>
      <c r="AP251" s="346"/>
      <c r="AQ251" s="346"/>
      <c r="AR251" s="346"/>
      <c r="AS251" s="346"/>
      <c r="AT251" s="346"/>
      <c r="AU251" s="346">
        <f t="shared" si="3"/>
        <v>78951.833434912129</v>
      </c>
      <c r="AV251" s="346"/>
      <c r="AW251" s="346"/>
      <c r="AX251" s="347"/>
      <c r="AY251" s="347"/>
      <c r="AZ251" s="346"/>
      <c r="BA251" s="346"/>
      <c r="BB251" s="348"/>
      <c r="BC251" s="348"/>
      <c r="BD251" s="348"/>
      <c r="BE251" s="348"/>
      <c r="BF251" s="344"/>
      <c r="BG251" s="341"/>
      <c r="BH251" s="344"/>
      <c r="BI251" s="344"/>
      <c r="BJ251" s="344"/>
      <c r="BK251" s="344"/>
      <c r="BL251" s="342" t="s">
        <v>35</v>
      </c>
      <c r="BM251" s="348"/>
      <c r="BN251" s="342"/>
      <c r="BO251" s="348"/>
      <c r="BP251" s="349"/>
      <c r="BQ251" s="349"/>
      <c r="BR251" s="348"/>
      <c r="BS251" s="348"/>
      <c r="BT251" s="348"/>
    </row>
    <row r="252" spans="1:72" s="329" customFormat="1" ht="18.2" customHeight="1" x14ac:dyDescent="0.15">
      <c r="A252" s="341"/>
      <c r="B252" s="342"/>
      <c r="C252" s="342"/>
      <c r="D252" s="343"/>
      <c r="E252" s="344" t="s">
        <v>870</v>
      </c>
      <c r="F252" s="345" t="s">
        <v>889</v>
      </c>
      <c r="G252" s="345"/>
      <c r="H252" s="346"/>
      <c r="I252" s="346"/>
      <c r="J252" s="346"/>
      <c r="K252" s="346"/>
      <c r="L252" s="346"/>
      <c r="M252" s="346"/>
      <c r="N252" s="346"/>
      <c r="O252" s="346"/>
      <c r="P252" s="346"/>
      <c r="Q252" s="346"/>
      <c r="R252" s="346">
        <v>40310.984186479174</v>
      </c>
      <c r="S252" s="346"/>
      <c r="T252" s="346"/>
      <c r="U252" s="346"/>
      <c r="V252" s="346"/>
      <c r="W252" s="346"/>
      <c r="X252" s="346"/>
      <c r="Y252" s="346"/>
      <c r="Z252" s="346"/>
      <c r="AA252" s="346"/>
      <c r="AB252" s="346"/>
      <c r="AC252" s="346"/>
      <c r="AD252" s="346"/>
      <c r="AE252" s="346"/>
      <c r="AF252" s="346"/>
      <c r="AG252" s="346"/>
      <c r="AH252" s="346"/>
      <c r="AI252" s="346"/>
      <c r="AJ252" s="346"/>
      <c r="AK252" s="346"/>
      <c r="AL252" s="346"/>
      <c r="AM252" s="346"/>
      <c r="AN252" s="346"/>
      <c r="AO252" s="346"/>
      <c r="AP252" s="346"/>
      <c r="AQ252" s="346"/>
      <c r="AR252" s="346"/>
      <c r="AS252" s="346"/>
      <c r="AT252" s="346"/>
      <c r="AU252" s="346">
        <f t="shared" si="3"/>
        <v>40310.984186479174</v>
      </c>
      <c r="AV252" s="346"/>
      <c r="AW252" s="346"/>
      <c r="AX252" s="347"/>
      <c r="AY252" s="347"/>
      <c r="AZ252" s="346"/>
      <c r="BA252" s="346"/>
      <c r="BB252" s="348"/>
      <c r="BC252" s="348"/>
      <c r="BD252" s="348"/>
      <c r="BE252" s="348"/>
      <c r="BF252" s="344"/>
      <c r="BG252" s="341"/>
      <c r="BH252" s="344"/>
      <c r="BI252" s="344"/>
      <c r="BJ252" s="344"/>
      <c r="BK252" s="344"/>
      <c r="BL252" s="342" t="s">
        <v>35</v>
      </c>
      <c r="BM252" s="348"/>
      <c r="BN252" s="342"/>
      <c r="BO252" s="348"/>
      <c r="BP252" s="349"/>
      <c r="BQ252" s="349"/>
      <c r="BR252" s="348"/>
      <c r="BS252" s="348"/>
      <c r="BT252" s="348"/>
    </row>
    <row r="253" spans="1:72" s="329" customFormat="1" ht="18.2" customHeight="1" x14ac:dyDescent="0.15">
      <c r="A253" s="341"/>
      <c r="B253" s="342"/>
      <c r="C253" s="342"/>
      <c r="D253" s="343"/>
      <c r="E253" s="344" t="s">
        <v>871</v>
      </c>
      <c r="F253" s="345" t="s">
        <v>889</v>
      </c>
      <c r="G253" s="345"/>
      <c r="H253" s="346"/>
      <c r="I253" s="346"/>
      <c r="J253" s="346"/>
      <c r="K253" s="346"/>
      <c r="L253" s="346"/>
      <c r="M253" s="346"/>
      <c r="N253" s="346"/>
      <c r="O253" s="346"/>
      <c r="P253" s="346"/>
      <c r="Q253" s="346"/>
      <c r="R253" s="346">
        <v>27835.5823007703</v>
      </c>
      <c r="S253" s="346"/>
      <c r="T253" s="346"/>
      <c r="U253" s="346"/>
      <c r="V253" s="346"/>
      <c r="W253" s="346"/>
      <c r="X253" s="346"/>
      <c r="Y253" s="346"/>
      <c r="Z253" s="346"/>
      <c r="AA253" s="346"/>
      <c r="AB253" s="346"/>
      <c r="AC253" s="346"/>
      <c r="AD253" s="346"/>
      <c r="AE253" s="346"/>
      <c r="AF253" s="346"/>
      <c r="AG253" s="346"/>
      <c r="AH253" s="346"/>
      <c r="AI253" s="346"/>
      <c r="AJ253" s="346"/>
      <c r="AK253" s="346"/>
      <c r="AL253" s="346"/>
      <c r="AM253" s="346"/>
      <c r="AN253" s="346"/>
      <c r="AO253" s="346"/>
      <c r="AP253" s="346"/>
      <c r="AQ253" s="346"/>
      <c r="AR253" s="346"/>
      <c r="AS253" s="346"/>
      <c r="AT253" s="346"/>
      <c r="AU253" s="346">
        <f t="shared" si="3"/>
        <v>27835.5823007703</v>
      </c>
      <c r="AV253" s="346"/>
      <c r="AW253" s="346"/>
      <c r="AX253" s="347"/>
      <c r="AY253" s="347"/>
      <c r="AZ253" s="346"/>
      <c r="BA253" s="346"/>
      <c r="BB253" s="348"/>
      <c r="BC253" s="348"/>
      <c r="BD253" s="348"/>
      <c r="BE253" s="348"/>
      <c r="BF253" s="344"/>
      <c r="BG253" s="341"/>
      <c r="BH253" s="344"/>
      <c r="BI253" s="344"/>
      <c r="BJ253" s="344"/>
      <c r="BK253" s="344"/>
      <c r="BL253" s="342" t="s">
        <v>35</v>
      </c>
      <c r="BM253" s="348"/>
      <c r="BN253" s="342"/>
      <c r="BO253" s="348"/>
      <c r="BP253" s="349"/>
      <c r="BQ253" s="349"/>
      <c r="BR253" s="348"/>
      <c r="BS253" s="348"/>
      <c r="BT253" s="348"/>
    </row>
    <row r="254" spans="1:72" s="329" customFormat="1" ht="82.7" customHeight="1" x14ac:dyDescent="0.15">
      <c r="A254" s="350" t="s">
        <v>796</v>
      </c>
      <c r="B254" s="350" t="s">
        <v>821</v>
      </c>
      <c r="C254" s="350" t="s">
        <v>500</v>
      </c>
      <c r="D254" s="350" t="s">
        <v>500</v>
      </c>
      <c r="E254" s="350" t="s">
        <v>502</v>
      </c>
      <c r="F254" s="350" t="s">
        <v>797</v>
      </c>
      <c r="G254" s="350" t="s">
        <v>798</v>
      </c>
      <c r="H254" s="350" t="s">
        <v>505</v>
      </c>
      <c r="I254" s="350" t="s">
        <v>506</v>
      </c>
      <c r="J254" s="350" t="s">
        <v>799</v>
      </c>
      <c r="K254" s="350" t="s">
        <v>508</v>
      </c>
      <c r="L254" s="351" t="s">
        <v>509</v>
      </c>
      <c r="M254" s="350" t="s">
        <v>510</v>
      </c>
      <c r="N254" s="350" t="s">
        <v>511</v>
      </c>
      <c r="O254" s="350" t="s">
        <v>512</v>
      </c>
      <c r="P254" s="350" t="s">
        <v>513</v>
      </c>
      <c r="Q254" s="350" t="s">
        <v>514</v>
      </c>
      <c r="R254" s="350" t="s">
        <v>515</v>
      </c>
      <c r="S254" s="350" t="s">
        <v>516</v>
      </c>
      <c r="T254" s="350" t="s">
        <v>517</v>
      </c>
      <c r="U254" s="350" t="s">
        <v>518</v>
      </c>
      <c r="V254" s="350" t="s">
        <v>519</v>
      </c>
      <c r="W254" s="350" t="s">
        <v>520</v>
      </c>
      <c r="X254" s="350" t="s">
        <v>521</v>
      </c>
      <c r="Y254" s="350" t="s">
        <v>522</v>
      </c>
      <c r="Z254" s="350" t="s">
        <v>523</v>
      </c>
      <c r="AA254" s="350" t="s">
        <v>524</v>
      </c>
      <c r="AB254" s="350" t="s">
        <v>525</v>
      </c>
      <c r="AC254" s="350" t="s">
        <v>526</v>
      </c>
      <c r="AD254" s="350" t="s">
        <v>527</v>
      </c>
      <c r="AE254" s="350" t="s">
        <v>528</v>
      </c>
      <c r="AF254" s="350" t="s">
        <v>529</v>
      </c>
      <c r="AG254" s="350" t="s">
        <v>530</v>
      </c>
      <c r="AH254" s="350" t="s">
        <v>531</v>
      </c>
      <c r="AI254" s="350" t="s">
        <v>532</v>
      </c>
      <c r="AJ254" s="350" t="s">
        <v>533</v>
      </c>
      <c r="AK254" s="350" t="s">
        <v>534</v>
      </c>
      <c r="AL254" s="350" t="s">
        <v>535</v>
      </c>
      <c r="AM254" s="350" t="s">
        <v>536</v>
      </c>
      <c r="AN254" s="350" t="s">
        <v>537</v>
      </c>
      <c r="AO254" s="350" t="s">
        <v>538</v>
      </c>
      <c r="AP254" s="350" t="s">
        <v>539</v>
      </c>
      <c r="AQ254" s="350" t="s">
        <v>540</v>
      </c>
      <c r="AR254" s="350" t="s">
        <v>541</v>
      </c>
      <c r="AS254" s="361" t="s">
        <v>542</v>
      </c>
      <c r="AT254" s="361" t="s">
        <v>543</v>
      </c>
      <c r="AU254" s="350" t="s">
        <v>544</v>
      </c>
      <c r="AV254" s="350" t="s">
        <v>545</v>
      </c>
      <c r="AW254" s="350" t="s">
        <v>546</v>
      </c>
      <c r="AX254" s="350" t="s">
        <v>547</v>
      </c>
      <c r="AY254" s="350" t="s">
        <v>548</v>
      </c>
      <c r="AZ254" s="350" t="s">
        <v>549</v>
      </c>
      <c r="BA254" s="350" t="s">
        <v>550</v>
      </c>
      <c r="BB254" s="350" t="s">
        <v>551</v>
      </c>
      <c r="BC254" s="350" t="s">
        <v>552</v>
      </c>
      <c r="BD254" s="350" t="s">
        <v>553</v>
      </c>
      <c r="BE254" s="350" t="s">
        <v>554</v>
      </c>
      <c r="BF254" s="350" t="s">
        <v>555</v>
      </c>
      <c r="BG254" s="350" t="s">
        <v>556</v>
      </c>
      <c r="BH254" s="350" t="s">
        <v>557</v>
      </c>
      <c r="BI254" s="350" t="s">
        <v>558</v>
      </c>
      <c r="BJ254" s="350" t="s">
        <v>559</v>
      </c>
      <c r="BK254" s="350" t="s">
        <v>560</v>
      </c>
      <c r="BL254" s="350" t="s">
        <v>561</v>
      </c>
      <c r="BM254" s="350" t="s">
        <v>562</v>
      </c>
      <c r="BN254" s="350" t="s">
        <v>563</v>
      </c>
      <c r="BO254" s="350" t="s">
        <v>564</v>
      </c>
      <c r="BP254" s="350" t="s">
        <v>800</v>
      </c>
      <c r="BQ254" s="350" t="s">
        <v>801</v>
      </c>
      <c r="BR254" s="351" t="s">
        <v>567</v>
      </c>
      <c r="BS254" s="350" t="s">
        <v>568</v>
      </c>
      <c r="BT254" s="350" t="s">
        <v>569</v>
      </c>
    </row>
    <row r="255" spans="1:72" s="405" customFormat="1" ht="13.35" customHeight="1" x14ac:dyDescent="0.2">
      <c r="A255" s="399" t="s">
        <v>802</v>
      </c>
      <c r="B255" s="400"/>
      <c r="C255" s="400"/>
      <c r="D255" s="400"/>
      <c r="E255" s="400"/>
      <c r="F255" s="401"/>
      <c r="G255" s="401"/>
      <c r="H255" s="402">
        <f>SUMIF($BL$3:$BL$254,"UDIS",H3:H254)</f>
        <v>8901611.3421729952</v>
      </c>
      <c r="I255" s="402">
        <f t="shared" ref="I255:AW255" si="4">SUMIF($BL$3:$BL$254,"UDIS",I3:I254)</f>
        <v>7478133.638247001</v>
      </c>
      <c r="J255" s="402">
        <f t="shared" si="4"/>
        <v>136215.03</v>
      </c>
      <c r="K255" s="402">
        <f t="shared" si="4"/>
        <v>16222402.030419994</v>
      </c>
      <c r="L255" s="402">
        <f t="shared" si="4"/>
        <v>100992.55369399999</v>
      </c>
      <c r="M255" s="402">
        <f t="shared" si="4"/>
        <v>0</v>
      </c>
      <c r="N255" s="402">
        <f t="shared" si="4"/>
        <v>0</v>
      </c>
      <c r="O255" s="402">
        <f t="shared" si="4"/>
        <v>184836.74999999997</v>
      </c>
      <c r="P255" s="402">
        <f t="shared" si="4"/>
        <v>12607.619999999999</v>
      </c>
      <c r="Q255" s="402">
        <f t="shared" si="4"/>
        <v>128361.89</v>
      </c>
      <c r="R255" s="402">
        <f t="shared" si="4"/>
        <v>147098.3999221616</v>
      </c>
      <c r="S255" s="402">
        <f t="shared" si="4"/>
        <v>15896595.770419994</v>
      </c>
      <c r="T255" s="402">
        <f t="shared" si="4"/>
        <v>15126733.541753007</v>
      </c>
      <c r="U255" s="402">
        <f t="shared" si="4"/>
        <v>76678.651876999982</v>
      </c>
      <c r="V255" s="402">
        <f t="shared" si="4"/>
        <v>0</v>
      </c>
      <c r="W255" s="402">
        <f t="shared" si="4"/>
        <v>329296.22000000003</v>
      </c>
      <c r="X255" s="402">
        <f t="shared" si="4"/>
        <v>8258.0399999999991</v>
      </c>
      <c r="Y255" s="402">
        <f t="shared" si="4"/>
        <v>0</v>
      </c>
      <c r="Z255" s="402">
        <f t="shared" si="4"/>
        <v>0</v>
      </c>
      <c r="AA255" s="402">
        <f t="shared" si="4"/>
        <v>14866293.137252999</v>
      </c>
      <c r="AB255" s="402">
        <f t="shared" si="4"/>
        <v>573.44000000000005</v>
      </c>
      <c r="AC255" s="402">
        <f t="shared" si="4"/>
        <v>0</v>
      </c>
      <c r="AD255" s="402">
        <f t="shared" si="4"/>
        <v>0</v>
      </c>
      <c r="AE255" s="402">
        <f t="shared" si="4"/>
        <v>0</v>
      </c>
      <c r="AF255" s="402">
        <f t="shared" si="4"/>
        <v>405.27</v>
      </c>
      <c r="AG255" s="402">
        <f t="shared" si="4"/>
        <v>0</v>
      </c>
      <c r="AH255" s="402">
        <f t="shared" si="4"/>
        <v>828.02</v>
      </c>
      <c r="AI255" s="402">
        <f t="shared" si="4"/>
        <v>2770.7999999999997</v>
      </c>
      <c r="AJ255" s="402">
        <f t="shared" si="4"/>
        <v>11468.910000000002</v>
      </c>
      <c r="AK255" s="402">
        <f t="shared" si="4"/>
        <v>0</v>
      </c>
      <c r="AL255" s="402">
        <f t="shared" si="4"/>
        <v>0</v>
      </c>
      <c r="AM255" s="402">
        <f t="shared" si="4"/>
        <v>22998.149999999998</v>
      </c>
      <c r="AN255" s="402">
        <f t="shared" si="4"/>
        <v>0</v>
      </c>
      <c r="AO255" s="402">
        <f t="shared" si="4"/>
        <v>10952.720000000001</v>
      </c>
      <c r="AP255" s="402">
        <f t="shared" si="4"/>
        <v>67709.36</v>
      </c>
      <c r="AQ255" s="402">
        <f t="shared" si="4"/>
        <v>25504.418000000001</v>
      </c>
      <c r="AR255" s="402">
        <f t="shared" si="4"/>
        <v>0</v>
      </c>
      <c r="AS255" s="402">
        <f t="shared" si="4"/>
        <v>82346.464939000012</v>
      </c>
      <c r="AT255" s="402">
        <f t="shared" si="4"/>
        <v>434058.90999999974</v>
      </c>
      <c r="AU255" s="403">
        <f t="shared" si="4"/>
        <v>301049.60298316181</v>
      </c>
      <c r="AV255" s="402">
        <f t="shared" si="4"/>
        <v>7381630.0007970016</v>
      </c>
      <c r="AW255" s="402">
        <f t="shared" si="4"/>
        <v>14866293.137252999</v>
      </c>
      <c r="AX255" s="401"/>
      <c r="AY255" s="401"/>
      <c r="AZ255" s="401"/>
      <c r="BA255" s="402">
        <v>19494235.23</v>
      </c>
      <c r="BB255" s="401"/>
      <c r="BC255" s="401">
        <v>13073.5718738047</v>
      </c>
      <c r="BD255" s="401"/>
      <c r="BE255" s="401"/>
      <c r="BF255" s="401"/>
      <c r="BG255" s="401"/>
      <c r="BH255" s="401"/>
      <c r="BI255" s="401"/>
      <c r="BJ255" s="401"/>
      <c r="BK255" s="401"/>
      <c r="BL255" s="401"/>
      <c r="BM255" s="404"/>
      <c r="BN255" s="401"/>
      <c r="BO255" s="401"/>
      <c r="BP255" s="401"/>
      <c r="BQ255" s="401"/>
      <c r="BR255" s="401">
        <v>5239479.38</v>
      </c>
      <c r="BS255" s="401"/>
      <c r="BT255" s="401"/>
    </row>
    <row r="256" spans="1:72" s="405" customFormat="1" ht="13.35" customHeight="1" x14ac:dyDescent="0.2">
      <c r="A256" s="399" t="s">
        <v>803</v>
      </c>
      <c r="B256" s="400"/>
      <c r="C256" s="400"/>
      <c r="D256" s="400"/>
      <c r="E256" s="400"/>
      <c r="F256" s="401"/>
      <c r="G256" s="404" t="s">
        <v>822</v>
      </c>
      <c r="H256" s="402">
        <f>SUMIF($BL$3:$BL$254,"PESOS",H3:H254)</f>
        <v>14331825.880000001</v>
      </c>
      <c r="I256" s="402">
        <f t="shared" ref="I256:AW256" si="5">SUMIF($BL$3:$BL$254,"PESOS",I3:I254)</f>
        <v>586772.17000000016</v>
      </c>
      <c r="J256" s="402">
        <f t="shared" si="5"/>
        <v>0.47</v>
      </c>
      <c r="K256" s="402">
        <f t="shared" si="5"/>
        <v>14918598.050000001</v>
      </c>
      <c r="L256" s="402">
        <f t="shared" si="5"/>
        <v>231133.34999999995</v>
      </c>
      <c r="M256" s="402">
        <f t="shared" si="5"/>
        <v>254521.18</v>
      </c>
      <c r="N256" s="402">
        <f t="shared" si="5"/>
        <v>0</v>
      </c>
      <c r="O256" s="402">
        <f t="shared" si="5"/>
        <v>33331.409999999996</v>
      </c>
      <c r="P256" s="402">
        <f t="shared" si="5"/>
        <v>153397.90000000002</v>
      </c>
      <c r="Q256" s="402">
        <f t="shared" si="5"/>
        <v>12.19</v>
      </c>
      <c r="R256" s="402">
        <f t="shared" si="5"/>
        <v>0</v>
      </c>
      <c r="S256" s="402">
        <f>SUMIF($BL$3:$BL$254,"PESOS",S3:S254)-M256</f>
        <v>14477335.370000003</v>
      </c>
      <c r="T256" s="402">
        <f t="shared" si="5"/>
        <v>303293.46000000002</v>
      </c>
      <c r="U256" s="402">
        <f t="shared" si="5"/>
        <v>152837.11000000002</v>
      </c>
      <c r="V256" s="402">
        <f t="shared" si="5"/>
        <v>0</v>
      </c>
      <c r="W256" s="402">
        <f t="shared" si="5"/>
        <v>26174.530000000002</v>
      </c>
      <c r="X256" s="402">
        <f t="shared" si="5"/>
        <v>93489.459999999992</v>
      </c>
      <c r="Y256" s="402">
        <f t="shared" si="5"/>
        <v>0</v>
      </c>
      <c r="Z256" s="402">
        <f t="shared" si="5"/>
        <v>0</v>
      </c>
      <c r="AA256" s="402">
        <f t="shared" si="5"/>
        <v>341021.58000000007</v>
      </c>
      <c r="AB256" s="402">
        <f t="shared" si="5"/>
        <v>0</v>
      </c>
      <c r="AC256" s="402">
        <f t="shared" si="5"/>
        <v>0</v>
      </c>
      <c r="AD256" s="402">
        <f t="shared" si="5"/>
        <v>0</v>
      </c>
      <c r="AE256" s="402">
        <f t="shared" si="5"/>
        <v>0</v>
      </c>
      <c r="AF256" s="402">
        <f t="shared" si="5"/>
        <v>1150</v>
      </c>
      <c r="AG256" s="402">
        <f t="shared" si="5"/>
        <v>0</v>
      </c>
      <c r="AH256" s="402">
        <f t="shared" si="5"/>
        <v>0</v>
      </c>
      <c r="AI256" s="402">
        <f t="shared" si="5"/>
        <v>8222.6300000000028</v>
      </c>
      <c r="AJ256" s="402">
        <f t="shared" si="5"/>
        <v>0</v>
      </c>
      <c r="AK256" s="402">
        <f t="shared" si="5"/>
        <v>0</v>
      </c>
      <c r="AL256" s="402">
        <f t="shared" si="5"/>
        <v>0</v>
      </c>
      <c r="AM256" s="402">
        <f t="shared" si="5"/>
        <v>1539.14</v>
      </c>
      <c r="AN256" s="402">
        <f t="shared" si="5"/>
        <v>0</v>
      </c>
      <c r="AO256" s="402">
        <f t="shared" si="5"/>
        <v>0</v>
      </c>
      <c r="AP256" s="402">
        <f t="shared" si="5"/>
        <v>2434.66</v>
      </c>
      <c r="AQ256" s="402">
        <f t="shared" si="5"/>
        <v>9347.0400000000009</v>
      </c>
      <c r="AR256" s="402">
        <f t="shared" si="5"/>
        <v>0</v>
      </c>
      <c r="AS256" s="402">
        <f t="shared" si="5"/>
        <v>20726.700000000004</v>
      </c>
      <c r="AT256" s="402">
        <f t="shared" si="5"/>
        <v>460</v>
      </c>
      <c r="AU256" s="403">
        <f t="shared" si="5"/>
        <v>307911.78999999992</v>
      </c>
      <c r="AV256" s="402">
        <f t="shared" si="5"/>
        <v>634580.71999999986</v>
      </c>
      <c r="AW256" s="402">
        <f t="shared" si="5"/>
        <v>341021.58000000007</v>
      </c>
      <c r="AX256" s="401"/>
      <c r="AY256" s="401"/>
      <c r="AZ256" s="401"/>
      <c r="BA256" s="402">
        <v>19926681.420000002</v>
      </c>
      <c r="BB256" s="401"/>
      <c r="BC256" s="402">
        <v>36.5158646728337</v>
      </c>
      <c r="BD256" s="401"/>
      <c r="BE256" s="401"/>
      <c r="BF256" s="401"/>
      <c r="BG256" s="401"/>
      <c r="BH256" s="401"/>
      <c r="BI256" s="401"/>
      <c r="BJ256" s="401"/>
      <c r="BK256" s="401"/>
      <c r="BL256" s="404" t="s">
        <v>804</v>
      </c>
      <c r="BM256" s="402">
        <v>140116922.56108999</v>
      </c>
      <c r="BN256" s="401"/>
      <c r="BO256" s="401"/>
      <c r="BP256" s="401"/>
      <c r="BQ256" s="401"/>
      <c r="BR256" s="401">
        <v>80432.679999999993</v>
      </c>
      <c r="BS256" s="401"/>
      <c r="BT256" s="401"/>
    </row>
    <row r="257" spans="1:72" s="329" customFormat="1" ht="18.2" customHeight="1" x14ac:dyDescent="0.15">
      <c r="A257" s="379" t="s">
        <v>805</v>
      </c>
      <c r="B257" s="380"/>
      <c r="C257" s="380"/>
      <c r="D257" s="380"/>
      <c r="E257" s="380"/>
      <c r="F257" s="380"/>
      <c r="G257" s="380"/>
      <c r="H257" s="379"/>
      <c r="I257" s="380"/>
      <c r="J257" s="380"/>
      <c r="K257" s="380"/>
      <c r="L257" s="380"/>
      <c r="M257" s="380"/>
      <c r="N257" s="380"/>
      <c r="O257" s="380"/>
      <c r="P257" s="380"/>
      <c r="Q257" s="380"/>
      <c r="R257" s="380"/>
      <c r="S257" s="380"/>
      <c r="T257" s="380"/>
      <c r="U257" s="380"/>
      <c r="V257" s="381"/>
      <c r="W257" s="381"/>
      <c r="X257" s="381"/>
      <c r="Y257" s="381"/>
      <c r="Z257" s="381"/>
      <c r="AA257" s="381"/>
      <c r="AB257" s="381"/>
      <c r="AC257" s="380"/>
      <c r="AD257" s="380"/>
      <c r="AE257" s="380"/>
      <c r="AF257" s="380"/>
      <c r="AG257" s="380"/>
      <c r="AH257" s="380"/>
      <c r="AI257" s="380"/>
      <c r="AJ257" s="382"/>
      <c r="AK257" s="382"/>
      <c r="AL257" s="382"/>
      <c r="AM257" s="382"/>
      <c r="AN257" s="382"/>
      <c r="AO257" s="382"/>
      <c r="AP257" s="382"/>
      <c r="AQ257" s="382"/>
      <c r="AR257" s="382"/>
      <c r="AS257" s="382"/>
      <c r="AT257" s="382"/>
      <c r="AU257" s="382"/>
      <c r="AV257" s="382"/>
      <c r="AW257" s="382"/>
      <c r="AX257" s="383">
        <v>69.681451612903203</v>
      </c>
      <c r="AY257" s="383">
        <v>241.03225806451599</v>
      </c>
      <c r="AZ257" s="384">
        <v>392993.77588582702</v>
      </c>
      <c r="BA257" s="384">
        <v>158955.309072581</v>
      </c>
      <c r="BB257" s="381"/>
      <c r="BC257" s="381">
        <v>52.8632570099901</v>
      </c>
      <c r="BD257" s="381">
        <v>11.1155162390124</v>
      </c>
      <c r="BE257" s="382"/>
      <c r="BF257" s="382"/>
      <c r="BG257" s="382"/>
      <c r="BH257" s="382"/>
      <c r="BI257" s="382"/>
      <c r="BJ257" s="382"/>
      <c r="BK257" s="382"/>
      <c r="BL257" s="382"/>
      <c r="BM257" s="382"/>
      <c r="BN257" s="382"/>
      <c r="BO257" s="382"/>
      <c r="BP257" s="382"/>
      <c r="BQ257" s="382"/>
      <c r="BR257" s="382"/>
      <c r="BS257" s="382"/>
      <c r="BT257" s="382"/>
    </row>
    <row r="258" spans="1:72" s="329" customFormat="1" ht="8.25" x14ac:dyDescent="0.15"/>
    <row r="260" spans="1:72" x14ac:dyDescent="0.2">
      <c r="AU260" s="386">
        <v>288993.25060594594</v>
      </c>
    </row>
    <row r="261" spans="1:72" x14ac:dyDescent="0.2">
      <c r="AU261" s="386">
        <v>307911.78999999998</v>
      </c>
    </row>
    <row r="264" spans="1:72" x14ac:dyDescent="0.2">
      <c r="AU264" s="406">
        <v>12056.352377215866</v>
      </c>
    </row>
    <row r="265" spans="1:72" x14ac:dyDescent="0.2">
      <c r="AT265" s="408" t="s">
        <v>887</v>
      </c>
      <c r="AU265" s="407">
        <v>12056.352377215675</v>
      </c>
    </row>
  </sheetData>
  <autoFilter ref="A2:BT257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CONSOLIDADO</vt:lpstr>
      <vt:lpstr>REP MES PASADO</vt:lpstr>
      <vt:lpstr>REESTRUCTURAS</vt:lpstr>
      <vt:lpstr>CxC</vt:lpstr>
      <vt:lpstr>CONSOLIDADO!Área_de_impresión</vt:lpstr>
      <vt:lpstr>REESTRUCTURAS!Área_de_impresión</vt:lpstr>
      <vt:lpstr>'REP MES PASADO'!Área_de_impresión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RAMOS NORIEGA</dc:creator>
  <cp:lastModifiedBy>JUAN MANUEL MENDOZA CERVANTES</cp:lastModifiedBy>
  <cp:lastPrinted>2023-11-17T20:51:27Z</cp:lastPrinted>
  <dcterms:created xsi:type="dcterms:W3CDTF">2018-01-17T17:48:37Z</dcterms:created>
  <dcterms:modified xsi:type="dcterms:W3CDTF">2023-11-27T19:23:37Z</dcterms:modified>
</cp:coreProperties>
</file>