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3\"/>
    </mc:Choice>
  </mc:AlternateContent>
  <xr:revisionPtr revIDLastSave="0" documentId="13_ncr:1_{B667F78D-71BF-42DF-910C-A50F9BFE9A2D}" xr6:coauthVersionLast="47" xr6:coauthVersionMax="47" xr10:uidLastSave="{00000000-0000-0000-0000-000000000000}"/>
  <bookViews>
    <workbookView xWindow="-120" yWindow="-120" windowWidth="20730" windowHeight="11040" tabRatio="820" firstSheet="1" activeTab="1" xr2:uid="{00000000-000D-0000-FFFF-FFFF00000000}"/>
  </bookViews>
  <sheets>
    <sheet name="CONSOLIDADO" sheetId="21" state="hidden" r:id="rId1"/>
    <sheet name="CxC" sheetId="41" r:id="rId2"/>
    <sheet name="CONSOLIDADO 1.1" sheetId="20" state="hidden" r:id="rId3"/>
    <sheet name="CONSOLIDADO 1" sheetId="18" state="hidden" r:id="rId4"/>
  </sheets>
  <definedNames>
    <definedName name="_xlnm.Print_Area" localSheetId="0">CONSOLIDADO!$A$1:$I$112</definedName>
    <definedName name="_xlnm.Print_Area" localSheetId="3">'CONSOLIDADO 1'!$A$1:$K$105</definedName>
    <definedName name="_xlnm.Print_Area" localSheetId="2">'CONSOLIDADO 1.1'!$B$1:$J$106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71" i="41" l="1"/>
  <c r="R171" i="41"/>
  <c r="AU170" i="41" l="1"/>
  <c r="AU169" i="41"/>
  <c r="AU168" i="41"/>
  <c r="AU167" i="41"/>
  <c r="AU166" i="41"/>
  <c r="AU165" i="41"/>
  <c r="AU164" i="41"/>
  <c r="AU163" i="41"/>
  <c r="AU162" i="41"/>
  <c r="AU161" i="41"/>
  <c r="AU160" i="41"/>
  <c r="AU159" i="41"/>
  <c r="AU158" i="41"/>
  <c r="AU157" i="41"/>
  <c r="AU156" i="41"/>
  <c r="AU155" i="41"/>
  <c r="AU154" i="41"/>
  <c r="AU153" i="41"/>
  <c r="AU152" i="41"/>
  <c r="AU151" i="41"/>
  <c r="AU150" i="41"/>
  <c r="AU149" i="41"/>
  <c r="AU148" i="41"/>
  <c r="AU147" i="41"/>
  <c r="AU146" i="41"/>
  <c r="AU145" i="41"/>
  <c r="AU144" i="41"/>
  <c r="AU143" i="41"/>
  <c r="AU142" i="41"/>
  <c r="AU141" i="41"/>
  <c r="AU140" i="41"/>
  <c r="AU139" i="41"/>
  <c r="AU138" i="41"/>
  <c r="AU137" i="41"/>
  <c r="AU136" i="41"/>
  <c r="AU135" i="41"/>
  <c r="AU134" i="41"/>
  <c r="AU133" i="41"/>
  <c r="AU132" i="41"/>
  <c r="AU131" i="41"/>
  <c r="AU130" i="41"/>
  <c r="AU129" i="41"/>
  <c r="AU128" i="41"/>
  <c r="AU127" i="41"/>
  <c r="AU126" i="41"/>
  <c r="AU125" i="41"/>
  <c r="AU124" i="41"/>
  <c r="AU123" i="41"/>
  <c r="AU122" i="41"/>
  <c r="AU121" i="41"/>
  <c r="AU120" i="41"/>
  <c r="AU119" i="41"/>
  <c r="AU118" i="41"/>
  <c r="AU117" i="41"/>
  <c r="AU116" i="41"/>
  <c r="AU115" i="41"/>
  <c r="AU114" i="41"/>
  <c r="AU113" i="41"/>
  <c r="AU112" i="41"/>
  <c r="AU111" i="41"/>
  <c r="AU110" i="41"/>
  <c r="AU109" i="41"/>
  <c r="AU108" i="41"/>
  <c r="AU107" i="41"/>
  <c r="AU106" i="41"/>
  <c r="AU105" i="41"/>
  <c r="AU104" i="41"/>
  <c r="AU103" i="41"/>
  <c r="AU102" i="41"/>
  <c r="AU101" i="41"/>
  <c r="AU100" i="41"/>
  <c r="AU99" i="41"/>
  <c r="AU98" i="41"/>
  <c r="AU97" i="41"/>
  <c r="AU96" i="41"/>
  <c r="AU95" i="41"/>
  <c r="AU94" i="41"/>
  <c r="AU93" i="41"/>
  <c r="AU92" i="41"/>
  <c r="AU91" i="41"/>
  <c r="AU90" i="41"/>
  <c r="AU89" i="41"/>
  <c r="AU88" i="41"/>
  <c r="AU87" i="41"/>
  <c r="AU86" i="41"/>
  <c r="AU85" i="41"/>
  <c r="AU84" i="41"/>
  <c r="AU83" i="41"/>
  <c r="AU82" i="41"/>
  <c r="AU81" i="41"/>
  <c r="AU80" i="41"/>
  <c r="AU79" i="41"/>
  <c r="AU78" i="41"/>
  <c r="AU77" i="41"/>
  <c r="AU76" i="41"/>
  <c r="AU75" i="41"/>
  <c r="AU74" i="41"/>
  <c r="AU73" i="41"/>
  <c r="AU72" i="41"/>
  <c r="AU71" i="41"/>
  <c r="AU70" i="41"/>
  <c r="AU69" i="41"/>
  <c r="AU68" i="41"/>
  <c r="AU67" i="41"/>
  <c r="AU66" i="41"/>
  <c r="AU65" i="41"/>
  <c r="AU64" i="41"/>
  <c r="AU63" i="41"/>
  <c r="AU62" i="41"/>
  <c r="AU61" i="41"/>
  <c r="AU60" i="41"/>
  <c r="AU59" i="41"/>
  <c r="AU58" i="41"/>
  <c r="AU57" i="41"/>
  <c r="AU56" i="41"/>
  <c r="AU55" i="41"/>
  <c r="AU54" i="41"/>
  <c r="AU53" i="41"/>
  <c r="AU52" i="41"/>
  <c r="AU51" i="41"/>
  <c r="AU50" i="41"/>
  <c r="AU49" i="41"/>
  <c r="AU48" i="41"/>
  <c r="AU47" i="41"/>
  <c r="AU46" i="41"/>
  <c r="AU45" i="41"/>
  <c r="AU44" i="41"/>
  <c r="AU43" i="41"/>
  <c r="AU42" i="41"/>
  <c r="AU41" i="41"/>
  <c r="AU40" i="41"/>
  <c r="AU39" i="41"/>
  <c r="AU38" i="41"/>
  <c r="AU37" i="41"/>
  <c r="AU36" i="41"/>
  <c r="AU35" i="41"/>
  <c r="AU34" i="41"/>
  <c r="AU33" i="41"/>
  <c r="AU32" i="41"/>
  <c r="AU31" i="41"/>
  <c r="AU30" i="41"/>
  <c r="AU29" i="41"/>
  <c r="AU28" i="41"/>
  <c r="AU27" i="41"/>
  <c r="AU26" i="41"/>
  <c r="AU25" i="41"/>
  <c r="AU24" i="41"/>
  <c r="AU23" i="41"/>
  <c r="AU22" i="41"/>
  <c r="AU21" i="41"/>
  <c r="AU20" i="41"/>
  <c r="AU19" i="41"/>
  <c r="AU18" i="41"/>
  <c r="AU17" i="41"/>
  <c r="AU16" i="41"/>
  <c r="AU15" i="41"/>
  <c r="AU14" i="41"/>
  <c r="AU13" i="41"/>
  <c r="AU12" i="41"/>
  <c r="AU11" i="41"/>
  <c r="AU10" i="41"/>
  <c r="AU9" i="41"/>
  <c r="AU8" i="41"/>
  <c r="AU7" i="41"/>
  <c r="AU6" i="41"/>
  <c r="AU5" i="41"/>
  <c r="AU4" i="41"/>
  <c r="AU3" i="41"/>
  <c r="AW174" i="41"/>
  <c r="AV174" i="41"/>
  <c r="AU174" i="41"/>
  <c r="AT174" i="41"/>
  <c r="AS174" i="41"/>
  <c r="AR174" i="41"/>
  <c r="AQ174" i="41"/>
  <c r="AP174" i="41"/>
  <c r="AO174" i="41"/>
  <c r="AN174" i="41"/>
  <c r="AM174" i="41"/>
  <c r="AL174" i="41"/>
  <c r="AK174" i="41"/>
  <c r="AJ174" i="41"/>
  <c r="AI174" i="41"/>
  <c r="AH174" i="41"/>
  <c r="AG174" i="41"/>
  <c r="AF174" i="41"/>
  <c r="AE174" i="41"/>
  <c r="AD174" i="41"/>
  <c r="AC174" i="41"/>
  <c r="AB174" i="41"/>
  <c r="AA174" i="41"/>
  <c r="Z174" i="41"/>
  <c r="Y174" i="41"/>
  <c r="X174" i="41"/>
  <c r="W174" i="41"/>
  <c r="V174" i="41"/>
  <c r="U174" i="41"/>
  <c r="T174" i="41"/>
  <c r="S174" i="41"/>
  <c r="R174" i="41"/>
  <c r="Q174" i="41"/>
  <c r="P174" i="41"/>
  <c r="O174" i="41"/>
  <c r="N174" i="41"/>
  <c r="M174" i="41"/>
  <c r="L174" i="41"/>
  <c r="K174" i="41"/>
  <c r="J174" i="41"/>
  <c r="I174" i="41"/>
  <c r="H174" i="41"/>
  <c r="AW173" i="41"/>
  <c r="AV173" i="41"/>
  <c r="AT173" i="41"/>
  <c r="AS173" i="41"/>
  <c r="AR173" i="41"/>
  <c r="AQ173" i="41"/>
  <c r="AP173" i="41"/>
  <c r="AO173" i="41"/>
  <c r="AN173" i="41"/>
  <c r="AM173" i="41"/>
  <c r="AL173" i="41"/>
  <c r="AK173" i="41"/>
  <c r="AJ173" i="41"/>
  <c r="AI173" i="41"/>
  <c r="AH173" i="41"/>
  <c r="AG173" i="41"/>
  <c r="AF173" i="41"/>
  <c r="AE173" i="41"/>
  <c r="AD173" i="41"/>
  <c r="AC173" i="41"/>
  <c r="AB173" i="41"/>
  <c r="AA173" i="41"/>
  <c r="Z173" i="41"/>
  <c r="Y173" i="41"/>
  <c r="X173" i="41"/>
  <c r="W173" i="41"/>
  <c r="V173" i="41"/>
  <c r="U173" i="41"/>
  <c r="T173" i="41"/>
  <c r="S173" i="41"/>
  <c r="R173" i="41"/>
  <c r="Q173" i="41"/>
  <c r="P173" i="41"/>
  <c r="O173" i="41"/>
  <c r="N173" i="41"/>
  <c r="M173" i="41"/>
  <c r="L173" i="41"/>
  <c r="K173" i="41"/>
  <c r="J173" i="41"/>
  <c r="I173" i="41"/>
  <c r="H173" i="41"/>
  <c r="AU173" i="41" l="1"/>
  <c r="I90" i="21" l="1"/>
  <c r="D15" i="21" l="1"/>
  <c r="E73" i="21" l="1"/>
  <c r="E72" i="21" l="1"/>
  <c r="J65" i="21" l="1"/>
  <c r="K65" i="21"/>
  <c r="K52" i="21"/>
  <c r="K45" i="21"/>
  <c r="E87" i="21" l="1"/>
  <c r="E24" i="21"/>
  <c r="I89" i="21"/>
  <c r="E53" i="21"/>
  <c r="K53" i="21" l="1"/>
  <c r="J53" i="21"/>
  <c r="D37" i="21"/>
  <c r="D41" i="21" s="1"/>
  <c r="D13" i="21"/>
  <c r="E47" i="21" l="1"/>
  <c r="K47" i="21" l="1"/>
  <c r="J45" i="21"/>
  <c r="J47" i="21"/>
  <c r="G94" i="21"/>
  <c r="G93" i="21"/>
  <c r="G92" i="21"/>
  <c r="D69" i="21" l="1"/>
  <c r="D68" i="21"/>
  <c r="H9" i="21" l="1"/>
  <c r="E50" i="21" l="1"/>
  <c r="D40" i="21"/>
  <c r="D43" i="21" s="1"/>
  <c r="E33" i="21" l="1"/>
  <c r="D57" i="21"/>
  <c r="D56" i="21"/>
  <c r="D58" i="21" l="1"/>
  <c r="E18" i="21"/>
  <c r="D19" i="21" l="1"/>
  <c r="D35" i="21" s="1"/>
  <c r="D66" i="21" s="1"/>
  <c r="J33" i="21" l="1"/>
  <c r="D103" i="21"/>
  <c r="F90" i="21"/>
  <c r="N90" i="21" s="1"/>
  <c r="E90" i="21"/>
  <c r="M90" i="21" s="1"/>
  <c r="D90" i="21"/>
  <c r="H93" i="21" s="1"/>
  <c r="C90" i="21"/>
  <c r="F89" i="21"/>
  <c r="N89" i="21" s="1"/>
  <c r="E89" i="21"/>
  <c r="M89" i="21" s="1"/>
  <c r="D89" i="21"/>
  <c r="C89" i="21"/>
  <c r="F87" i="21"/>
  <c r="E106" i="21" s="1"/>
  <c r="C87" i="21"/>
  <c r="E9" i="21"/>
  <c r="J9" i="21" s="1"/>
  <c r="E10" i="21"/>
  <c r="J10" i="21" s="1"/>
  <c r="E11" i="21"/>
  <c r="K11" i="21" s="1"/>
  <c r="E15" i="21"/>
  <c r="E16" i="21"/>
  <c r="J16" i="21" s="1"/>
  <c r="E20" i="21"/>
  <c r="K20" i="21" s="1"/>
  <c r="E21" i="21"/>
  <c r="K21" i="21" s="1"/>
  <c r="E22" i="21"/>
  <c r="K22" i="21" s="1"/>
  <c r="E23" i="21"/>
  <c r="J23" i="21" s="1"/>
  <c r="J24" i="21"/>
  <c r="E25" i="21"/>
  <c r="E56" i="21" s="1"/>
  <c r="J56" i="21" s="1"/>
  <c r="E26" i="21"/>
  <c r="E27" i="21"/>
  <c r="K27" i="21" s="1"/>
  <c r="E28" i="21"/>
  <c r="K28" i="21" s="1"/>
  <c r="E29" i="21"/>
  <c r="J29" i="21" s="1"/>
  <c r="E30" i="21"/>
  <c r="K30" i="21" s="1"/>
  <c r="E31" i="21"/>
  <c r="K31" i="21" s="1"/>
  <c r="E32" i="21"/>
  <c r="E34" i="21"/>
  <c r="E38" i="21"/>
  <c r="E43" i="21" s="1"/>
  <c r="E39" i="21"/>
  <c r="K39" i="21" s="1"/>
  <c r="E40" i="21"/>
  <c r="J40" i="21" s="1"/>
  <c r="E44" i="21"/>
  <c r="E57" i="21" s="1"/>
  <c r="E48" i="21"/>
  <c r="J48" i="21" s="1"/>
  <c r="J49" i="21"/>
  <c r="K50" i="21"/>
  <c r="J52" i="21"/>
  <c r="J71" i="21"/>
  <c r="H10" i="21"/>
  <c r="J14" i="21"/>
  <c r="J17" i="21"/>
  <c r="J18" i="21"/>
  <c r="J36" i="21"/>
  <c r="J42" i="21"/>
  <c r="J46" i="21"/>
  <c r="J55" i="21"/>
  <c r="J59" i="21"/>
  <c r="J62" i="21"/>
  <c r="J63" i="21"/>
  <c r="J64" i="21"/>
  <c r="J70" i="21"/>
  <c r="K70" i="21"/>
  <c r="K64" i="21"/>
  <c r="K63" i="21"/>
  <c r="K62" i="21"/>
  <c r="K59" i="21"/>
  <c r="K46" i="21"/>
  <c r="K33" i="21"/>
  <c r="L19" i="21"/>
  <c r="K18" i="21"/>
  <c r="K17" i="21"/>
  <c r="E35" i="20"/>
  <c r="J34" i="21" l="1"/>
  <c r="I18" i="21"/>
  <c r="E54" i="21"/>
  <c r="E67" i="21" s="1"/>
  <c r="E68" i="21"/>
  <c r="J68" i="21" s="1"/>
  <c r="I17" i="21"/>
  <c r="G84" i="21"/>
  <c r="G83" i="21"/>
  <c r="G79" i="21"/>
  <c r="G82" i="21"/>
  <c r="G86" i="21"/>
  <c r="G85" i="21"/>
  <c r="G81" i="21"/>
  <c r="G80" i="21"/>
  <c r="D84" i="21"/>
  <c r="D80" i="21"/>
  <c r="D83" i="21"/>
  <c r="D79" i="21"/>
  <c r="D86" i="21"/>
  <c r="D82" i="21"/>
  <c r="D85" i="21"/>
  <c r="D81" i="21"/>
  <c r="K89" i="21"/>
  <c r="G89" i="21"/>
  <c r="O89" i="21" s="1"/>
  <c r="G90" i="21"/>
  <c r="E91" i="21" s="1"/>
  <c r="L89" i="21"/>
  <c r="H92" i="21"/>
  <c r="J43" i="21"/>
  <c r="L90" i="21"/>
  <c r="K90" i="21"/>
  <c r="K15" i="21"/>
  <c r="E19" i="21"/>
  <c r="E35" i="21" s="1"/>
  <c r="K97" i="21"/>
  <c r="L97" i="21"/>
  <c r="L35" i="21"/>
  <c r="J12" i="21"/>
  <c r="K12" i="21"/>
  <c r="K26" i="21"/>
  <c r="J26" i="21"/>
  <c r="J38" i="21"/>
  <c r="K9" i="21"/>
  <c r="J30" i="21"/>
  <c r="I10" i="21"/>
  <c r="H12" i="21"/>
  <c r="K49" i="21"/>
  <c r="J25" i="21"/>
  <c r="J22" i="21"/>
  <c r="J21" i="21"/>
  <c r="K34" i="21"/>
  <c r="J20" i="21"/>
  <c r="E69" i="21"/>
  <c r="I24" i="21"/>
  <c r="I26" i="21" s="1"/>
  <c r="E61" i="21"/>
  <c r="J61" i="21" s="1"/>
  <c r="J50" i="21"/>
  <c r="J31" i="21"/>
  <c r="J27" i="21"/>
  <c r="J44" i="21"/>
  <c r="J39" i="21"/>
  <c r="E58" i="21"/>
  <c r="E37" i="21"/>
  <c r="K48" i="21"/>
  <c r="K32" i="21"/>
  <c r="J15" i="21"/>
  <c r="J11" i="21"/>
  <c r="K25" i="21"/>
  <c r="J57" i="21"/>
  <c r="J32" i="21"/>
  <c r="J28" i="21"/>
  <c r="K29" i="21"/>
  <c r="K57" i="21"/>
  <c r="K10" i="21"/>
  <c r="K16" i="21"/>
  <c r="K23" i="21"/>
  <c r="K40" i="21"/>
  <c r="K43" i="21"/>
  <c r="K44" i="21"/>
  <c r="K24" i="21"/>
  <c r="K38" i="21"/>
  <c r="K68" i="21" l="1"/>
  <c r="I19" i="21"/>
  <c r="M91" i="21"/>
  <c r="O90" i="21"/>
  <c r="C91" i="21"/>
  <c r="K91" i="21" s="1"/>
  <c r="D91" i="21"/>
  <c r="H94" i="21" s="1"/>
  <c r="F91" i="21"/>
  <c r="N91" i="21" s="1"/>
  <c r="I12" i="21"/>
  <c r="J60" i="21"/>
  <c r="K60" i="21"/>
  <c r="K69" i="21"/>
  <c r="J69" i="21"/>
  <c r="J19" i="21"/>
  <c r="E41" i="21"/>
  <c r="J41" i="21" s="1"/>
  <c r="J37" i="21"/>
  <c r="J35" i="21"/>
  <c r="E66" i="21"/>
  <c r="E74" i="21" s="1"/>
  <c r="M74" i="21" s="1"/>
  <c r="J58" i="21"/>
  <c r="M19" i="21"/>
  <c r="K19" i="21"/>
  <c r="K61" i="21"/>
  <c r="K56" i="21"/>
  <c r="K37" i="21"/>
  <c r="L91" i="21" l="1"/>
  <c r="K66" i="21"/>
  <c r="J66" i="21"/>
  <c r="E8" i="21"/>
  <c r="J8" i="21" s="1"/>
  <c r="K87" i="21"/>
  <c r="K41" i="21"/>
  <c r="M35" i="21"/>
  <c r="K35" i="21"/>
  <c r="K58" i="21"/>
  <c r="K8" i="21" l="1"/>
  <c r="E13" i="21"/>
  <c r="J13" i="21" s="1"/>
  <c r="I9" i="21"/>
  <c r="L87" i="21"/>
  <c r="K13" i="21" l="1"/>
  <c r="E101" i="20" l="1"/>
  <c r="M96" i="20" s="1"/>
  <c r="H92" i="20"/>
  <c r="H91" i="20"/>
  <c r="H90" i="20"/>
  <c r="G88" i="20"/>
  <c r="O88" i="20" s="1"/>
  <c r="F88" i="20"/>
  <c r="E88" i="20"/>
  <c r="M88" i="20" s="1"/>
  <c r="D88" i="20"/>
  <c r="L88" i="20" s="1"/>
  <c r="G87" i="20"/>
  <c r="O87" i="20" s="1"/>
  <c r="F87" i="20"/>
  <c r="N87" i="20" s="1"/>
  <c r="E87" i="20"/>
  <c r="M87" i="20" s="1"/>
  <c r="D87" i="20"/>
  <c r="L87" i="20" s="1"/>
  <c r="G85" i="20"/>
  <c r="F101" i="20" s="1"/>
  <c r="M101" i="20" s="1"/>
  <c r="F85" i="20"/>
  <c r="L96" i="20" s="1"/>
  <c r="D85" i="20"/>
  <c r="E84" i="20" s="1"/>
  <c r="K74" i="20"/>
  <c r="E72" i="20"/>
  <c r="F71" i="20"/>
  <c r="K71" i="20" s="1"/>
  <c r="L70" i="20"/>
  <c r="K70" i="20"/>
  <c r="K65" i="20"/>
  <c r="L64" i="20"/>
  <c r="K64" i="20"/>
  <c r="L63" i="20"/>
  <c r="K63" i="20"/>
  <c r="L62" i="20"/>
  <c r="K62" i="20"/>
  <c r="E60" i="20"/>
  <c r="L59" i="20"/>
  <c r="K59" i="20"/>
  <c r="E57" i="20"/>
  <c r="E56" i="20"/>
  <c r="K55" i="20"/>
  <c r="F53" i="20"/>
  <c r="L53" i="20" s="1"/>
  <c r="E52" i="20"/>
  <c r="K52" i="20" s="1"/>
  <c r="F51" i="20"/>
  <c r="L51" i="20" s="1"/>
  <c r="F50" i="20"/>
  <c r="L50" i="20" s="1"/>
  <c r="F49" i="20"/>
  <c r="L49" i="20" s="1"/>
  <c r="F48" i="20"/>
  <c r="K48" i="20" s="1"/>
  <c r="F47" i="20"/>
  <c r="L47" i="20" s="1"/>
  <c r="L46" i="20"/>
  <c r="K46" i="20"/>
  <c r="F45" i="20"/>
  <c r="K45" i="20" s="1"/>
  <c r="F44" i="20"/>
  <c r="F57" i="20" s="1"/>
  <c r="E43" i="20"/>
  <c r="K42" i="20"/>
  <c r="E40" i="20"/>
  <c r="F39" i="20"/>
  <c r="L39" i="20" s="1"/>
  <c r="F38" i="20"/>
  <c r="L38" i="20" s="1"/>
  <c r="E37" i="20"/>
  <c r="K36" i="20"/>
  <c r="F34" i="20"/>
  <c r="K34" i="20" s="1"/>
  <c r="L33" i="20"/>
  <c r="K33" i="20"/>
  <c r="F32" i="20"/>
  <c r="F68" i="20" s="1"/>
  <c r="F31" i="20"/>
  <c r="K31" i="20" s="1"/>
  <c r="F30" i="20"/>
  <c r="L30" i="20" s="1"/>
  <c r="F29" i="20"/>
  <c r="L29" i="20" s="1"/>
  <c r="F28" i="20"/>
  <c r="L28" i="20" s="1"/>
  <c r="F27" i="20"/>
  <c r="K27" i="20" s="1"/>
  <c r="F26" i="20"/>
  <c r="L26" i="20" s="1"/>
  <c r="F25" i="20"/>
  <c r="F56" i="20" s="1"/>
  <c r="F24" i="20"/>
  <c r="K24" i="20" s="1"/>
  <c r="F23" i="20"/>
  <c r="L23" i="20" s="1"/>
  <c r="F22" i="20"/>
  <c r="L22" i="20" s="1"/>
  <c r="F21" i="20"/>
  <c r="K21" i="20" s="1"/>
  <c r="F20" i="20"/>
  <c r="L20" i="20" s="1"/>
  <c r="L18" i="20"/>
  <c r="K18" i="20"/>
  <c r="L17" i="20"/>
  <c r="F16" i="20"/>
  <c r="K16" i="20" s="1"/>
  <c r="K14" i="20"/>
  <c r="E13" i="20"/>
  <c r="F12" i="20"/>
  <c r="K12" i="20" s="1"/>
  <c r="I11" i="20"/>
  <c r="F11" i="20"/>
  <c r="L11" i="20" s="1"/>
  <c r="F10" i="20"/>
  <c r="K10" i="20" s="1"/>
  <c r="I9" i="20"/>
  <c r="I10" i="20" s="1"/>
  <c r="J10" i="20" s="1"/>
  <c r="F9" i="20"/>
  <c r="K9" i="20" s="1"/>
  <c r="F8" i="20"/>
  <c r="J11" i="20" s="1"/>
  <c r="J24" i="20" l="1"/>
  <c r="J26" i="20" s="1"/>
  <c r="K11" i="20"/>
  <c r="E54" i="20"/>
  <c r="E67" i="20" s="1"/>
  <c r="K28" i="20"/>
  <c r="K39" i="20"/>
  <c r="K26" i="20"/>
  <c r="K44" i="20"/>
  <c r="L48" i="20"/>
  <c r="E78" i="20"/>
  <c r="F40" i="20"/>
  <c r="K40" i="20" s="1"/>
  <c r="H78" i="20"/>
  <c r="H80" i="20"/>
  <c r="H82" i="20"/>
  <c r="L85" i="20"/>
  <c r="E81" i="20"/>
  <c r="E79" i="20"/>
  <c r="L101" i="20"/>
  <c r="H87" i="20"/>
  <c r="P87" i="20" s="1"/>
  <c r="E77" i="20"/>
  <c r="E80" i="20"/>
  <c r="E83" i="20"/>
  <c r="K57" i="20"/>
  <c r="E58" i="20"/>
  <c r="J17" i="20"/>
  <c r="L27" i="20"/>
  <c r="K25" i="20"/>
  <c r="K22" i="20"/>
  <c r="L16" i="20"/>
  <c r="L21" i="20"/>
  <c r="K17" i="20"/>
  <c r="K30" i="20"/>
  <c r="K32" i="20"/>
  <c r="L34" i="20"/>
  <c r="L45" i="20"/>
  <c r="K47" i="20"/>
  <c r="K49" i="20"/>
  <c r="K51" i="20"/>
  <c r="L10" i="20"/>
  <c r="K20" i="20"/>
  <c r="L24" i="20"/>
  <c r="L31" i="20"/>
  <c r="F15" i="20"/>
  <c r="F19" i="20" s="1"/>
  <c r="J9" i="20"/>
  <c r="K8" i="20"/>
  <c r="F58" i="20"/>
  <c r="K56" i="20"/>
  <c r="K68" i="20"/>
  <c r="L68" i="20"/>
  <c r="L57" i="20"/>
  <c r="L9" i="20"/>
  <c r="F43" i="20"/>
  <c r="K43" i="20" s="1"/>
  <c r="H84" i="20"/>
  <c r="F13" i="20"/>
  <c r="L13" i="20" s="1"/>
  <c r="K23" i="20"/>
  <c r="L25" i="20"/>
  <c r="K29" i="20"/>
  <c r="F37" i="20"/>
  <c r="F41" i="20" s="1"/>
  <c r="K38" i="20"/>
  <c r="L44" i="20"/>
  <c r="K50" i="20"/>
  <c r="K53" i="20"/>
  <c r="L56" i="20"/>
  <c r="F60" i="20"/>
  <c r="F61" i="20" s="1"/>
  <c r="N88" i="20"/>
  <c r="E61" i="20"/>
  <c r="E41" i="20"/>
  <c r="F69" i="20"/>
  <c r="F72" i="20"/>
  <c r="J18" i="20" s="1"/>
  <c r="H77" i="20"/>
  <c r="H79" i="20"/>
  <c r="H81" i="20"/>
  <c r="H83" i="20"/>
  <c r="H88" i="20"/>
  <c r="D89" i="20" s="1"/>
  <c r="F104" i="20"/>
  <c r="L104" i="20" s="1"/>
  <c r="L8" i="20"/>
  <c r="L32" i="20"/>
  <c r="E82" i="20"/>
  <c r="M85" i="20"/>
  <c r="F61" i="18"/>
  <c r="M54" i="20" l="1"/>
  <c r="K13" i="20"/>
  <c r="K58" i="20"/>
  <c r="L40" i="20"/>
  <c r="J19" i="20"/>
  <c r="L15" i="20"/>
  <c r="K37" i="20"/>
  <c r="P88" i="20"/>
  <c r="E85" i="20"/>
  <c r="L58" i="20"/>
  <c r="K60" i="20"/>
  <c r="K19" i="20"/>
  <c r="M19" i="20"/>
  <c r="L19" i="20"/>
  <c r="N19" i="20"/>
  <c r="F35" i="20"/>
  <c r="F66" i="20" s="1"/>
  <c r="K15" i="20"/>
  <c r="L61" i="20"/>
  <c r="K61" i="20"/>
  <c r="L89" i="20"/>
  <c r="H85" i="20"/>
  <c r="P89" i="20" s="1"/>
  <c r="K41" i="20"/>
  <c r="L41" i="20"/>
  <c r="G89" i="20"/>
  <c r="O89" i="20" s="1"/>
  <c r="F89" i="20"/>
  <c r="N89" i="20" s="1"/>
  <c r="E89" i="20"/>
  <c r="M89" i="20" s="1"/>
  <c r="L37" i="20"/>
  <c r="L60" i="20"/>
  <c r="K69" i="20"/>
  <c r="L69" i="20"/>
  <c r="L43" i="20"/>
  <c r="F54" i="20"/>
  <c r="D61" i="18"/>
  <c r="K35" i="20" l="1"/>
  <c r="E66" i="20"/>
  <c r="L66" i="20" s="1"/>
  <c r="N35" i="20"/>
  <c r="L35" i="20"/>
  <c r="M35" i="20"/>
  <c r="N54" i="20"/>
  <c r="F67" i="20"/>
  <c r="F73" i="20" s="1"/>
  <c r="N73" i="20" s="1"/>
  <c r="L54" i="20"/>
  <c r="K54" i="20"/>
  <c r="E73" i="20"/>
  <c r="M73" i="20" s="1"/>
  <c r="K66" i="20" l="1"/>
  <c r="L67" i="20"/>
  <c r="K67" i="20"/>
  <c r="H73" i="20"/>
  <c r="F75" i="20"/>
  <c r="K73" i="20"/>
  <c r="L73" i="20"/>
  <c r="E75" i="20"/>
  <c r="K75" i="20" l="1"/>
  <c r="I75" i="20"/>
  <c r="G73" i="20"/>
  <c r="G75" i="20" s="1"/>
  <c r="C49" i="18" l="1"/>
  <c r="I7" i="18" l="1"/>
  <c r="D28" i="18" l="1"/>
  <c r="D48" i="18"/>
  <c r="D43" i="18" l="1"/>
  <c r="D42" i="18" l="1"/>
  <c r="D18" i="18"/>
  <c r="D88" i="18" l="1"/>
  <c r="F75" i="18"/>
  <c r="E75" i="18"/>
  <c r="D75" i="18"/>
  <c r="C75" i="18"/>
  <c r="F74" i="18"/>
  <c r="E74" i="18"/>
  <c r="D74" i="18"/>
  <c r="C74" i="18"/>
  <c r="E72" i="18"/>
  <c r="E91" i="18" s="1"/>
  <c r="D72" i="18"/>
  <c r="B72" i="18"/>
  <c r="G74" i="18" s="1"/>
  <c r="D58" i="18"/>
  <c r="D57" i="18"/>
  <c r="F57" i="18" s="1"/>
  <c r="D52" i="18"/>
  <c r="C51" i="18"/>
  <c r="F48" i="18"/>
  <c r="F46" i="18"/>
  <c r="D46" i="18"/>
  <c r="F45" i="18"/>
  <c r="D45" i="18"/>
  <c r="F44" i="18"/>
  <c r="D44" i="18"/>
  <c r="F42" i="18"/>
  <c r="F52" i="18" s="1"/>
  <c r="C52" i="18"/>
  <c r="D37" i="18"/>
  <c r="F37" i="18" s="1"/>
  <c r="J38" i="18" s="1"/>
  <c r="D32" i="18"/>
  <c r="D31" i="18"/>
  <c r="F31" i="18" s="1"/>
  <c r="D30" i="18"/>
  <c r="F29" i="18"/>
  <c r="D29" i="18"/>
  <c r="F28" i="18"/>
  <c r="D27" i="18"/>
  <c r="F27" i="18" s="1"/>
  <c r="D26" i="18"/>
  <c r="F26" i="18" s="1"/>
  <c r="D25" i="18"/>
  <c r="D51" i="18" s="1"/>
  <c r="D24" i="18"/>
  <c r="F24" i="18" s="1"/>
  <c r="D23" i="18"/>
  <c r="F23" i="18" s="1"/>
  <c r="D22" i="18"/>
  <c r="F22" i="18" s="1"/>
  <c r="F21" i="18"/>
  <c r="D21" i="18"/>
  <c r="D20" i="18"/>
  <c r="F20" i="18" s="1"/>
  <c r="F18" i="18"/>
  <c r="F17" i="18"/>
  <c r="D12" i="18"/>
  <c r="F12" i="18" s="1"/>
  <c r="D11" i="18"/>
  <c r="F11" i="18" s="1"/>
  <c r="I10" i="18"/>
  <c r="I12" i="18" s="1"/>
  <c r="D10" i="18"/>
  <c r="F10" i="18" s="1"/>
  <c r="J9" i="18"/>
  <c r="D9" i="18"/>
  <c r="F9" i="18" s="1"/>
  <c r="J8" i="18"/>
  <c r="D59" i="18" l="1"/>
  <c r="J18" i="18"/>
  <c r="C19" i="18"/>
  <c r="C33" i="18" s="1"/>
  <c r="D16" i="18"/>
  <c r="F16" i="18" s="1"/>
  <c r="J23" i="18"/>
  <c r="J25" i="18" s="1"/>
  <c r="F58" i="18"/>
  <c r="D15" i="18"/>
  <c r="E88" i="18"/>
  <c r="J29" i="18"/>
  <c r="J30" i="18"/>
  <c r="C66" i="18"/>
  <c r="C69" i="18"/>
  <c r="C68" i="18"/>
  <c r="D53" i="18"/>
  <c r="J10" i="18"/>
  <c r="F65" i="18"/>
  <c r="F69" i="18"/>
  <c r="F71" i="18"/>
  <c r="F76" i="18" s="1"/>
  <c r="F67" i="18"/>
  <c r="C64" i="18"/>
  <c r="C67" i="18"/>
  <c r="C65" i="18"/>
  <c r="C70" i="18"/>
  <c r="C71" i="18"/>
  <c r="C53" i="18"/>
  <c r="J12" i="18"/>
  <c r="F25" i="18"/>
  <c r="F51" i="18" s="1"/>
  <c r="F53" i="18" s="1"/>
  <c r="F30" i="18"/>
  <c r="J17" i="18" s="1"/>
  <c r="D35" i="18"/>
  <c r="F43" i="18"/>
  <c r="F32" i="18"/>
  <c r="D38" i="18"/>
  <c r="F64" i="18"/>
  <c r="F66" i="18"/>
  <c r="F68" i="18"/>
  <c r="F70" i="18"/>
  <c r="G75" i="18"/>
  <c r="J19" i="18" l="1"/>
  <c r="D19" i="18"/>
  <c r="D33" i="18" s="1"/>
  <c r="D55" i="18" s="1"/>
  <c r="F15" i="18"/>
  <c r="C72" i="18"/>
  <c r="J31" i="18"/>
  <c r="D76" i="18"/>
  <c r="F38" i="18"/>
  <c r="J39" i="18" s="1"/>
  <c r="D39" i="18"/>
  <c r="F59" i="18"/>
  <c r="C13" i="18"/>
  <c r="D8" i="18"/>
  <c r="J7" i="18" s="1"/>
  <c r="E76" i="18"/>
  <c r="C76" i="18"/>
  <c r="F72" i="18"/>
  <c r="G76" i="18" s="1"/>
  <c r="F35" i="18"/>
  <c r="J36" i="18" s="1"/>
  <c r="F19" i="18" l="1"/>
  <c r="F39" i="18"/>
  <c r="J40" i="18" s="1"/>
  <c r="F8" i="18"/>
  <c r="D13" i="18"/>
  <c r="F13" i="18" s="1"/>
  <c r="F33" i="18" l="1"/>
  <c r="F55" i="18" l="1"/>
  <c r="J34" i="18"/>
  <c r="D36" i="18" l="1"/>
  <c r="F36" i="18" l="1"/>
  <c r="J37" i="18" s="1"/>
  <c r="D41" i="18"/>
  <c r="F41" i="18" l="1"/>
  <c r="D47" i="18"/>
  <c r="D49" i="18" s="1"/>
  <c r="D56" i="18" s="1"/>
  <c r="D60" i="18" s="1"/>
  <c r="D62" i="18" s="1"/>
  <c r="C60" i="18" l="1"/>
  <c r="C62" i="18" s="1"/>
  <c r="F47" i="18"/>
  <c r="F49" i="18" s="1"/>
  <c r="F56" i="18" l="1"/>
  <c r="F60" i="18" l="1"/>
  <c r="F62" i="18" s="1"/>
  <c r="M54" i="21" l="1"/>
  <c r="J51" i="21" l="1"/>
  <c r="K51" i="21"/>
  <c r="D54" i="21"/>
  <c r="J54" i="21" l="1"/>
  <c r="D67" i="21"/>
  <c r="K54" i="21"/>
  <c r="L54" i="21"/>
  <c r="D74" i="21" l="1"/>
  <c r="L74" i="21" s="1"/>
  <c r="J67" i="21"/>
  <c r="K67" i="21"/>
  <c r="D76" i="21" l="1"/>
  <c r="K74" i="21"/>
  <c r="J74" i="21"/>
  <c r="E76" i="21" l="1"/>
  <c r="J75" i="21"/>
  <c r="J76" i="21" l="1"/>
  <c r="H89" i="21" l="1"/>
  <c r="D87" i="21"/>
  <c r="H90" i="21" s="1"/>
  <c r="G87" i="21"/>
  <c r="O91" i="21" s="1"/>
</calcChain>
</file>

<file path=xl/sharedStrings.xml><?xml version="1.0" encoding="utf-8"?>
<sst xmlns="http://schemas.openxmlformats.org/spreadsheetml/2006/main" count="2298" uniqueCount="615">
  <si>
    <t>UDIS</t>
  </si>
  <si>
    <t>Pagos de Principal Programados</t>
  </si>
  <si>
    <t>Pre-pagos de Principal</t>
  </si>
  <si>
    <t>Principal Producto Neto de Liquidaciones</t>
  </si>
  <si>
    <t>Monto Total de Pagos de Principal</t>
  </si>
  <si>
    <t>Intereses Ordinarios</t>
  </si>
  <si>
    <t>Intereses Moratorios</t>
  </si>
  <si>
    <t>Comisión por Administración</t>
  </si>
  <si>
    <t>Penalización por Prepagos</t>
  </si>
  <si>
    <t>Prima de Cobertura Swap SHF Cobrada en Periodo</t>
  </si>
  <si>
    <t>Seguro de Vida</t>
  </si>
  <si>
    <t>Excedentes en Liquidación</t>
  </si>
  <si>
    <t>Cargo por Cobranza</t>
  </si>
  <si>
    <t>Cuota de Mantenimiento</t>
  </si>
  <si>
    <t>Cuota de Conservación</t>
  </si>
  <si>
    <t>Montos Recibidos por Aplicar</t>
  </si>
  <si>
    <t>Saldo a Favor SHF</t>
  </si>
  <si>
    <t>MXMACCB 05U</t>
  </si>
  <si>
    <t>Pesos</t>
  </si>
  <si>
    <t>2</t>
  </si>
  <si>
    <t>3</t>
  </si>
  <si>
    <t>4</t>
  </si>
  <si>
    <t>5</t>
  </si>
  <si>
    <t>7</t>
  </si>
  <si>
    <t>8</t>
  </si>
  <si>
    <t>11</t>
  </si>
  <si>
    <t>45</t>
  </si>
  <si>
    <t>Quitas y Reversos de Capital</t>
  </si>
  <si>
    <t>Saldo Inicial Anterior</t>
  </si>
  <si>
    <t>PESOS</t>
  </si>
  <si>
    <t>Gastos Legales y de Cobranza</t>
  </si>
  <si>
    <t>Bonificaciones</t>
  </si>
  <si>
    <t>(-) Montos Aplicados Identificados en Periodos Anteriores</t>
  </si>
  <si>
    <t>RESUMEN DE SALDOS A FAVOR</t>
  </si>
  <si>
    <t>(=) Saldo Final de Excedentes en Liquidación</t>
  </si>
  <si>
    <t>RESUMEN DE EXCEDENTES EN LIQUIDACIÓN</t>
  </si>
  <si>
    <t>FIDEICOMISO 196 / TRUST 196</t>
  </si>
  <si>
    <t>RESUMEN DE SALDOS</t>
  </si>
  <si>
    <t/>
  </si>
  <si>
    <t>UDIs</t>
  </si>
  <si>
    <t>Total</t>
  </si>
  <si>
    <t xml:space="preserve">Cotización UDI / UDI Value: </t>
  </si>
  <si>
    <t>Resumen del Portafolio / Portfolio Summary</t>
  </si>
  <si>
    <t>Saldo Inicial de los Créditos Hipotecarios / Beginning Balance</t>
  </si>
  <si>
    <t>Activacion Adjudicado</t>
  </si>
  <si>
    <t>Pagos de Principal Programados / Scheduled Principal Payments</t>
  </si>
  <si>
    <t>Ajuste de Migración</t>
  </si>
  <si>
    <t>Pre-pagos de Principal / Prepayments</t>
  </si>
  <si>
    <t>Saldo Inicial Antes Reestr</t>
  </si>
  <si>
    <t>Inmuebles Recuperados / Real Estate Owned (REO´s)</t>
  </si>
  <si>
    <t>Reestructuras Periodo</t>
  </si>
  <si>
    <t>Reverso de Capital</t>
  </si>
  <si>
    <t>Saldo Inicial desp Reest.</t>
  </si>
  <si>
    <t>Saldo Final de los Créditos Hipotecarios / Ending Balance</t>
  </si>
  <si>
    <t>Total de Depósitos del Periodo / Total Deposits of the period</t>
  </si>
  <si>
    <t>Pagos de Principal Programados / Scheduled Principal</t>
  </si>
  <si>
    <t>Saldo Inicial de Montos a Favor</t>
  </si>
  <si>
    <t>(+) Montos Identificados no Aplicados del Periodo</t>
  </si>
  <si>
    <t>Principal Producto Neto de Liquidaciones / Profit from Sale of REO´s</t>
  </si>
  <si>
    <t>Quitas</t>
  </si>
  <si>
    <t>(=) Saldo Final de Montos a Favor</t>
  </si>
  <si>
    <t>Monto Total de Pagos de Principal / Total Principal</t>
  </si>
  <si>
    <t>Intereses Ordinarios / Scheduled Interest</t>
  </si>
  <si>
    <t>Intereses Moratorios / Past due Interest</t>
  </si>
  <si>
    <t>Saldo Inicial de Excedentes en Liquidación</t>
  </si>
  <si>
    <t>Comisión por Administración / Servicing Fee</t>
  </si>
  <si>
    <t>(+) Excedentes en Liquidación del Periodo</t>
  </si>
  <si>
    <t>Penalización por Prepagos / Penalty for Prepayment</t>
  </si>
  <si>
    <t>(-) Excedentes en Liquidación Pagados en el Periodo</t>
  </si>
  <si>
    <t>Prima de Cobertura Swap SHF Cobrada en Periodo / Swap Premium</t>
  </si>
  <si>
    <t>Seguro de vida aplicado / Life Insurance</t>
  </si>
  <si>
    <t>Excedentes en Liquidación / Excess cash flow paid by the borrower</t>
  </si>
  <si>
    <t>Cargo por Cobranza / Collection Costs</t>
  </si>
  <si>
    <t>Cuota de Mantenimiento / Maintenance Fee</t>
  </si>
  <si>
    <t>Cuota de Conservación / Conservation Fee</t>
  </si>
  <si>
    <t>Montos Recibidos por Aplicar / Amounts pending to be applied</t>
  </si>
  <si>
    <t>Montos Aplicados Identificados en Periodos Anteriores</t>
  </si>
  <si>
    <t>Total de Depósitos del Periodo / Total Deposits of the Period</t>
  </si>
  <si>
    <t>Operación de Cobertura de SHF / SHF Coverage</t>
  </si>
  <si>
    <t>Prima de Cobertura Swap SHF Cobrada en Periodo / Swap Premium Collected</t>
  </si>
  <si>
    <t>Cobertura Total a Pagar SHF / Premium to be paid to Swap Provider (SHF)</t>
  </si>
  <si>
    <t>Ejercicio de cobertura SHF apl / Swap Exercised</t>
  </si>
  <si>
    <t>Saldo a Favor SHF / Balance in favor of SHF</t>
  </si>
  <si>
    <t>Saldo a Favor Fideicomiso / Balance in favor of Trust</t>
  </si>
  <si>
    <t>Cargos del Periodo / Period expenses</t>
  </si>
  <si>
    <t>Saldo a Favor SHF / Balance on behalf of SHF</t>
  </si>
  <si>
    <t>Monto de seguros pagados / Insurances Paid</t>
  </si>
  <si>
    <t>Comision por Administración Pagada / Servicing Fee Paid</t>
  </si>
  <si>
    <t>Gastos de Cobranza / Collection Expenses</t>
  </si>
  <si>
    <t>GPI Pagada / MI Paid</t>
  </si>
  <si>
    <t xml:space="preserve">Total de Cargos del Periodo / Total Expenses of the Period </t>
  </si>
  <si>
    <t>Seguros / Insurance</t>
  </si>
  <si>
    <t>Monto de seguros cobrados / Insurances Collected</t>
  </si>
  <si>
    <t>Monto total de seguros / Net Insurance Amount</t>
  </si>
  <si>
    <t>Resumen Cuenta General / General Account Summary</t>
  </si>
  <si>
    <t>Total Cargos del periodo / Total Expenses of the Period</t>
  </si>
  <si>
    <t>Disponible a transferir al Fideicomiso / Available to be distributed by the Trust</t>
  </si>
  <si>
    <t>Estatus de la Cartera de Créditos Hipotecarios / Portfolio Status</t>
  </si>
  <si>
    <t>No. de Créditos / Loans #</t>
  </si>
  <si>
    <t>Porcentaje de Créditos / Loans %</t>
  </si>
  <si>
    <t>Saldo Inicial de Principal de los Créditos / Beginning Balance</t>
  </si>
  <si>
    <t>Saldo Final de Principal de los Créditos / Ending Balance</t>
  </si>
  <si>
    <t>Porcentaje del Portafolio / Portfolio %</t>
  </si>
  <si>
    <t>Al Corriente / Current</t>
  </si>
  <si>
    <t>De 1 a 30 días / From 1 to 30 days</t>
  </si>
  <si>
    <t>De 31 a 60 días / From 31 to 60 days</t>
  </si>
  <si>
    <t>De 61 a 90 días / From 61 to 90 days</t>
  </si>
  <si>
    <t>De 91 a 120 días / From 91 to 120 days</t>
  </si>
  <si>
    <t>De 121 a 150 días / From 121 to 150 days</t>
  </si>
  <si>
    <t>De 151 a 180 días / From 151 to 180 days</t>
  </si>
  <si>
    <t>Más de 180 días / More than 180 days</t>
  </si>
  <si>
    <t>Cartera Vigente Hasta 90 días / Performing Loans until 90 days</t>
  </si>
  <si>
    <t>Cartera Vencida (+ de 90 días) / Non Performing Loans (+90 days)</t>
  </si>
  <si>
    <t>Cartera Vigente Hasta 180 días / Performing Loans until 180 days</t>
  </si>
  <si>
    <t>Cartera Vencida (+ de 180 días) / Non Performing Loans (+ 180 days)</t>
  </si>
  <si>
    <t>Total de Cartera / Total Portfolio</t>
  </si>
  <si>
    <t>Inmuebles Recuperados / REO´s</t>
  </si>
  <si>
    <t>Número de Créditos / Number of Loans</t>
  </si>
  <si>
    <t>Saldo Insoluto de Principal / Outstanding Principal Balance</t>
  </si>
  <si>
    <t>Porcentaje del total de cartera / % of Total Portfolio</t>
  </si>
  <si>
    <t>Interes No Cubiertos / Interest Receivable</t>
  </si>
  <si>
    <t>Montos Recibidos por Aplicar / Amounts pending to be apply</t>
  </si>
  <si>
    <t>Saldo de Comisiones y Seguros no cubiertos / Fees &amp; Insurances Receivable</t>
  </si>
  <si>
    <t>No. de Crédito / Loans #</t>
  </si>
  <si>
    <t>Saldo Insoluto / Outstanding Balance</t>
  </si>
  <si>
    <t>Proceso judicial / Foreclosure process</t>
  </si>
  <si>
    <t>Créditos Mes Pasado en Portafolio / Beginning Loans</t>
  </si>
  <si>
    <t>Créditos Pre-pagados en el Periodo / Prepaid Loans</t>
  </si>
  <si>
    <t>Créditos Añadidos al Portafolio / Additional Loans Assigned</t>
  </si>
  <si>
    <t>Créditos Eliminados (Pagados por Originador) / Non Elegible Loans/ Restructures)</t>
  </si>
  <si>
    <t>Créditos Actuales en el Portafolio / Current Loans</t>
  </si>
  <si>
    <t>Monto / Balance</t>
  </si>
  <si>
    <t>Pérdidas o Ganancias Acumuladas / Earnings and Losses Accumulated</t>
  </si>
  <si>
    <t>Patrimonio Total de Fideicomiso (UDIs) / Total Pledge in Trust (UDIs)</t>
  </si>
  <si>
    <t>Miguel Angel Almaguer Rivera</t>
  </si>
  <si>
    <t>Cantidad Desembolsada por el IFC</t>
  </si>
  <si>
    <t>Flujo Disponible para Distribuir</t>
  </si>
  <si>
    <t>Director de Administración Maestra</t>
  </si>
  <si>
    <t>Gerente de Administración Maestra</t>
  </si>
  <si>
    <t>Mabel Sánchez Gómez</t>
  </si>
  <si>
    <t>0</t>
  </si>
  <si>
    <t xml:space="preserve"> </t>
  </si>
  <si>
    <t>(+) Desliz UDI</t>
  </si>
  <si>
    <t>mas: Montos Aplicados Identificados en Periodos Anteriores</t>
  </si>
  <si>
    <t>21</t>
  </si>
  <si>
    <t>10</t>
  </si>
  <si>
    <t>9</t>
  </si>
  <si>
    <t>15</t>
  </si>
  <si>
    <t>6</t>
  </si>
  <si>
    <t>13</t>
  </si>
  <si>
    <t>18</t>
  </si>
  <si>
    <t>16</t>
  </si>
  <si>
    <t>14</t>
  </si>
  <si>
    <t>12</t>
  </si>
  <si>
    <t>19</t>
  </si>
  <si>
    <t>REPORTE DE COBRANZA CONSOLIDADO DEL 01 DE DICIEMBRE  AL 31 DE  DICIEMBRE  DE 2018</t>
  </si>
  <si>
    <t>COLLECTION REPORT CONSOLIDATED FROM  DECEMBER 1ST TO DECEMBER 31, 2018</t>
  </si>
  <si>
    <t>Cotización UDI:</t>
  </si>
  <si>
    <t>VALIDACIÓN</t>
  </si>
  <si>
    <t>Resumen del Portafolio</t>
  </si>
  <si>
    <t>RESUMEN REESTRUCTURAS</t>
  </si>
  <si>
    <t>1</t>
  </si>
  <si>
    <t>Saldo Inicial de los Créditos Hipotecarios</t>
  </si>
  <si>
    <t>Inmuebles Recuperados</t>
  </si>
  <si>
    <t>Saldo Incial Desp. Reest.</t>
  </si>
  <si>
    <t>Ajuste de Capital</t>
  </si>
  <si>
    <t>Saldo Final de los Créditos Hipotecarios</t>
  </si>
  <si>
    <t>Total de Depósitos del Periodo</t>
  </si>
  <si>
    <t>Saldo inicial de montos a favor</t>
  </si>
  <si>
    <t>(+) Monto Identificados No Aplicados del periodo</t>
  </si>
  <si>
    <t>(=) Monto Final de Saldos a Favor</t>
  </si>
  <si>
    <t>Saldo inicial de Excedentes en Liquidación</t>
  </si>
  <si>
    <t>(+) Excedentes en liquidación del periodo</t>
  </si>
  <si>
    <t>(-) Exc. en liquidación Pagados en el Periodo</t>
  </si>
  <si>
    <t>Seguro de Daños y Contenidos</t>
  </si>
  <si>
    <t>17</t>
  </si>
  <si>
    <t>Seguro de Desempleo</t>
  </si>
  <si>
    <t>20</t>
  </si>
  <si>
    <t>22</t>
  </si>
  <si>
    <t>Montos Aplicados en Periodos Anteriores</t>
  </si>
  <si>
    <t>23</t>
  </si>
  <si>
    <t>Operación de Cobertura de SHF</t>
  </si>
  <si>
    <t>24</t>
  </si>
  <si>
    <t>25</t>
  </si>
  <si>
    <t>Cobertura Total a Pagar SHF</t>
  </si>
  <si>
    <t>26</t>
  </si>
  <si>
    <t>Ejercicio de cobertura SHF apl</t>
  </si>
  <si>
    <t>27</t>
  </si>
  <si>
    <t>28</t>
  </si>
  <si>
    <t>Saldo a Favor Fideicomiso</t>
  </si>
  <si>
    <t>Cargos del Periodo</t>
  </si>
  <si>
    <t>29</t>
  </si>
  <si>
    <t>30</t>
  </si>
  <si>
    <t>Seguro de vida pagado</t>
  </si>
  <si>
    <t>31</t>
  </si>
  <si>
    <t>Seguro de Daños y Contenidos pagados</t>
  </si>
  <si>
    <t>32</t>
  </si>
  <si>
    <t>Seguro de Desempleo pagado</t>
  </si>
  <si>
    <t>33</t>
  </si>
  <si>
    <t>Comision por Administración Pagada</t>
  </si>
  <si>
    <t>34</t>
  </si>
  <si>
    <t>35</t>
  </si>
  <si>
    <t>Cuota Mantenimiento</t>
  </si>
  <si>
    <t>36</t>
  </si>
  <si>
    <t>Cuota Conservacion</t>
  </si>
  <si>
    <t>Seguros y Comisiones pendientes de reembolso</t>
  </si>
  <si>
    <t>37</t>
  </si>
  <si>
    <t>GPI Pagada</t>
  </si>
  <si>
    <t>38</t>
  </si>
  <si>
    <t>Total de Cargos del Periodo</t>
  </si>
  <si>
    <t>Seguros</t>
  </si>
  <si>
    <t>39</t>
  </si>
  <si>
    <t>Seguro de vida cobrado</t>
  </si>
  <si>
    <t>40</t>
  </si>
  <si>
    <t>41</t>
  </si>
  <si>
    <t>Saldo seguro de vida</t>
  </si>
  <si>
    <t>42</t>
  </si>
  <si>
    <t>Seguro de daños cobrado</t>
  </si>
  <si>
    <t>43</t>
  </si>
  <si>
    <t>Seguro de daños pagado</t>
  </si>
  <si>
    <t>44</t>
  </si>
  <si>
    <t>Saldo seguro de daños</t>
  </si>
  <si>
    <t>Seguro de desempleo cobrado</t>
  </si>
  <si>
    <t>46</t>
  </si>
  <si>
    <t>Seguro de desempleo pagado</t>
  </si>
  <si>
    <t>47</t>
  </si>
  <si>
    <t>Saldo seguro de desempleo</t>
  </si>
  <si>
    <t>Resumen Cuenta General</t>
  </si>
  <si>
    <t>Flujo Real UDIs</t>
  </si>
  <si>
    <t>Flujo Real Pesos</t>
  </si>
  <si>
    <t>48</t>
  </si>
  <si>
    <t>49</t>
  </si>
  <si>
    <t>Total Cargos del periodo</t>
  </si>
  <si>
    <t>50</t>
  </si>
  <si>
    <t>51</t>
  </si>
  <si>
    <t>52</t>
  </si>
  <si>
    <t>Ejercicio de Swap SHF por Aplicar</t>
  </si>
  <si>
    <t>53</t>
  </si>
  <si>
    <t>Saldo Positivo Negativo Seguros</t>
  </si>
  <si>
    <t>54</t>
  </si>
  <si>
    <t>Disponible a transferir al Fideicomiso</t>
  </si>
  <si>
    <t>.</t>
  </si>
  <si>
    <t>Estatus de la Cartera de Créditos Hipotecarios</t>
  </si>
  <si>
    <t>No. de Créditos</t>
  </si>
  <si>
    <t>Porcentaje de Créditos</t>
  </si>
  <si>
    <t>Saldo Inicial de Principal de los Créditos</t>
  </si>
  <si>
    <t>Saldo Final de Principal de los Créditos</t>
  </si>
  <si>
    <t>Porcentaje del Portafolio</t>
  </si>
  <si>
    <t>Al Corriente</t>
  </si>
  <si>
    <t>De 1 a 30 días</t>
  </si>
  <si>
    <t>De 31 a 60 días</t>
  </si>
  <si>
    <t>De 61 a 90 días</t>
  </si>
  <si>
    <t>De 91 a 120 días</t>
  </si>
  <si>
    <t>De 121 a 150 días</t>
  </si>
  <si>
    <t>De 151 a 180 días</t>
  </si>
  <si>
    <t>Más de 180 días</t>
  </si>
  <si>
    <t>63</t>
  </si>
  <si>
    <t>TOTALES</t>
  </si>
  <si>
    <t>Cartera Vigente Hasta 90 días</t>
  </si>
  <si>
    <t>Cartera Vencida (+ de 90 días)</t>
  </si>
  <si>
    <t>Cartera Vigente Hasta 180 días</t>
  </si>
  <si>
    <t>Cartera Vencida (+ de 180 días)</t>
  </si>
  <si>
    <t>Total de Cartera</t>
  </si>
  <si>
    <t>64</t>
  </si>
  <si>
    <t>Número de Créditos</t>
  </si>
  <si>
    <t>65</t>
  </si>
  <si>
    <t>Saldo Insoluto de Principal</t>
  </si>
  <si>
    <t>66</t>
  </si>
  <si>
    <t>Porcentaje del total de cartera</t>
  </si>
  <si>
    <t>67</t>
  </si>
  <si>
    <t>Interes No Cubiertos</t>
  </si>
  <si>
    <t>68</t>
  </si>
  <si>
    <t>69</t>
  </si>
  <si>
    <t>Saldo de Comisiones y Seguros no cubiertos</t>
  </si>
  <si>
    <t>No. de Crédito</t>
  </si>
  <si>
    <t>Saldo Insoluto</t>
  </si>
  <si>
    <t>70</t>
  </si>
  <si>
    <t>Proceso Judicial</t>
  </si>
  <si>
    <t>71</t>
  </si>
  <si>
    <t>Créditos Mes Pasado en Portafolio</t>
  </si>
  <si>
    <t>72</t>
  </si>
  <si>
    <t>Créditos Pre-pagados en el Periodo</t>
  </si>
  <si>
    <t>73</t>
  </si>
  <si>
    <t>74</t>
  </si>
  <si>
    <t>Créditos Añadidos al Portafolio</t>
  </si>
  <si>
    <t>75</t>
  </si>
  <si>
    <t>Créditos Eliminados (Pagados por Originador)</t>
  </si>
  <si>
    <t>76</t>
  </si>
  <si>
    <t>Créditos Actuales en el Portafolio</t>
  </si>
  <si>
    <t>Monto</t>
  </si>
  <si>
    <t>77</t>
  </si>
  <si>
    <t>Pérdidas o Ganancias Acumuladas</t>
  </si>
  <si>
    <t>78</t>
  </si>
  <si>
    <t>Patrimonio Total de Fideicomiso (UDIs)</t>
  </si>
  <si>
    <t>Mabel Sanchez Gómez                                                         Gerente Administración Maestra</t>
  </si>
  <si>
    <t>Miguel Angel Almaguer Rivera                                                                                                                             Director Administración Maestra</t>
  </si>
  <si>
    <t>Saldo Inicial Ant Reest</t>
  </si>
  <si>
    <t>REPORTE DE COBRANZA DEL 01 AL 31 DE ENERO DE 2019</t>
  </si>
  <si>
    <t>8.1</t>
  </si>
  <si>
    <t>Seguro de Vida Aplicado</t>
  </si>
  <si>
    <t>Seguro de vida  cobrado</t>
  </si>
  <si>
    <t>Seguro de vida  pagado</t>
  </si>
  <si>
    <t>Saldo Seguro de Vida</t>
  </si>
  <si>
    <t>Seguro de Daños Cobrado</t>
  </si>
  <si>
    <t>Seguro de Daños pagado</t>
  </si>
  <si>
    <t>Saldo Seguro de Daños</t>
  </si>
  <si>
    <t>Total de Aplicaciones del Periodo</t>
  </si>
  <si>
    <t>56</t>
  </si>
  <si>
    <t>38.1</t>
  </si>
  <si>
    <t>55</t>
  </si>
  <si>
    <t>Recuperación GPI</t>
  </si>
  <si>
    <t>REPORTE DE COBRANZA CONSOLIDADO DEL 01 DE JUNIO AL 30 DE JUNIO DE 2019</t>
  </si>
  <si>
    <t>COLLECTION REPORT CONSILIDATED FROM JUNE 1FT TO 30 JUNE, 2019</t>
  </si>
  <si>
    <t>Patrimonio</t>
  </si>
  <si>
    <t>7850</t>
  </si>
  <si>
    <t>GPI</t>
  </si>
  <si>
    <t>EM</t>
  </si>
  <si>
    <t>12605</t>
  </si>
  <si>
    <t>12767</t>
  </si>
  <si>
    <t>12876</t>
  </si>
  <si>
    <t>12898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</si>
  <si>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</si>
  <si>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</si>
  <si>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</si>
  <si>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</si>
  <si>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</si>
  <si>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</si>
  <si>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</si>
  <si>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</si>
  <si>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11054</t>
  </si>
  <si>
    <t>11198</t>
  </si>
  <si>
    <t>11200</t>
  </si>
  <si>
    <t>11223</t>
  </si>
  <si>
    <t>12027</t>
  </si>
  <si>
    <t>12602</t>
  </si>
  <si>
    <t>12606</t>
  </si>
  <si>
    <t>12656</t>
  </si>
  <si>
    <t>12682</t>
  </si>
  <si>
    <t>12719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</si>
  <si>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</si>
  <si>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</si>
  <si>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</si>
  <si>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</si>
  <si>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</si>
  <si>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</si>
  <si>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</si>
  <si>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</si>
  <si>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</si>
  <si>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</si>
  <si>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</si>
  <si>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</si>
  <si>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</si>
  <si>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</si>
  <si>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</si>
  <si>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5865</t>
  </si>
  <si>
    <t>6004</t>
  </si>
  <si>
    <t>6225</t>
  </si>
  <si>
    <t>6391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</si>
  <si>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</si>
  <si>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</si>
  <si>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</si>
  <si>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</si>
  <si>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</si>
  <si>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</si>
  <si>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</si>
  <si>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</si>
  <si>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</si>
  <si>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</si>
  <si>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</si>
  <si>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</si>
  <si>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</si>
  <si>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8327</t>
  </si>
  <si>
    <t>8333</t>
  </si>
  <si>
    <t>8335</t>
  </si>
  <si>
    <t>8336</t>
  </si>
  <si>
    <t>8542</t>
  </si>
  <si>
    <t>8630</t>
  </si>
  <si>
    <t>8635</t>
  </si>
  <si>
    <t>8757</t>
  </si>
  <si>
    <t>8968</t>
  </si>
  <si>
    <t>9122</t>
  </si>
  <si>
    <t>9132</t>
  </si>
  <si>
    <t>9147</t>
  </si>
  <si>
    <t>9485</t>
  </si>
  <si>
    <t>9652</t>
  </si>
  <si>
    <t>9653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</si>
  <si>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</si>
  <si>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</si>
  <si>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</si>
  <si>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</si>
  <si>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</si>
  <si>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</si>
  <si>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</si>
  <si>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</si>
  <si>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</si>
  <si>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</si>
  <si>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</si>
  <si>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</si>
  <si>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</si>
  <si>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</si>
  <si>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</si>
  <si>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</si>
  <si>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</si>
  <si>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</si>
  <si>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</si>
  <si>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</si>
  <si>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</si>
  <si>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</si>
  <si>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</si>
  <si>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</si>
  <si>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</si>
  <si>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</si>
  <si>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</si>
  <si>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</si>
  <si>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</si>
  <si>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</si>
  <si>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</si>
  <si>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</si>
  <si>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</si>
  <si>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</si>
  <si>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</si>
  <si>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</si>
  <si>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</si>
  <si>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</si>
  <si>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</si>
  <si>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</si>
  <si>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</si>
  <si>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</si>
  <si>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</si>
  <si>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</si>
  <si>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</si>
  <si>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</si>
  <si>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</si>
  <si>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</si>
  <si>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</si>
  <si>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</si>
  <si>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</si>
  <si>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</si>
  <si>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</si>
  <si>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</si>
  <si>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</si>
  <si>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</si>
  <si>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</si>
  <si>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</si>
  <si>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</si>
  <si>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</si>
  <si>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</si>
  <si>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</si>
  <si>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</si>
  <si>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</si>
  <si>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</si>
  <si>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</si>
  <si>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</si>
  <si>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</si>
  <si>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</si>
  <si>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</si>
  <si>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</si>
  <si>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</si>
  <si>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</si>
  <si>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</si>
  <si>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</si>
  <si>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</si>
  <si>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</si>
  <si>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</si>
  <si>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</si>
  <si>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</si>
  <si>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</si>
  <si>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</si>
  <si>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</si>
  <si>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</si>
  <si>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</si>
  <si>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10110</t>
  </si>
  <si>
    <t>Formal</t>
  </si>
  <si>
    <t>BCN</t>
  </si>
  <si>
    <t>MEXICALI</t>
  </si>
  <si>
    <t>10223</t>
  </si>
  <si>
    <t>TULTITLAN</t>
  </si>
  <si>
    <t>10243</t>
  </si>
  <si>
    <t>TIJUANA</t>
  </si>
  <si>
    <t>JAL</t>
  </si>
  <si>
    <t>ZAPOPAN</t>
  </si>
  <si>
    <t>10536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</si>
  <si>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</si>
  <si>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</si>
  <si>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</si>
  <si>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</si>
  <si>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</si>
  <si>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</si>
  <si>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</si>
  <si>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</si>
  <si>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</si>
  <si>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</si>
  <si>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</si>
  <si>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</si>
  <si>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</si>
  <si>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</si>
  <si>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</si>
  <si>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10996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</si>
  <si>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</si>
  <si>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</si>
  <si>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</si>
  <si>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</si>
  <si>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</si>
  <si>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</si>
  <si>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</si>
  <si>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</si>
  <si>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</si>
  <si>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</si>
  <si>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</si>
  <si>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</si>
  <si>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</si>
  <si>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</si>
  <si>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</si>
  <si>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</si>
  <si>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54760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</si>
  <si>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</si>
  <si>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</si>
  <si>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</si>
  <si>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</si>
  <si>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</si>
  <si>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</si>
  <si>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</si>
  <si>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</si>
  <si>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</si>
  <si>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</si>
  <si>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</si>
  <si>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</si>
  <si>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</si>
  <si>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</si>
  <si>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</si>
  <si>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</si>
  <si>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</si>
  <si>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</si>
  <si>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</si>
  <si>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</si>
  <si>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</si>
  <si>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</si>
  <si>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</si>
  <si>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</si>
  <si>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</si>
  <si>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</si>
  <si>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</si>
  <si>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</si>
  <si>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</si>
  <si>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</si>
  <si>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</si>
  <si>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</si>
  <si>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</si>
  <si>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</si>
  <si>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</si>
  <si>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</si>
  <si>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</si>
  <si>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</si>
  <si>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</si>
  <si>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</si>
  <si>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</si>
  <si>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</si>
  <si>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</si>
  <si>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</si>
  <si>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</si>
  <si>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</si>
  <si>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</si>
  <si>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</si>
  <si>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</si>
  <si>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</si>
  <si>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</si>
  <si>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</si>
  <si>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</si>
  <si>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</si>
  <si>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</si>
  <si>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</si>
  <si>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</si>
  <si>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</si>
  <si>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</si>
  <si>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</si>
  <si>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</si>
  <si>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</si>
  <si>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</si>
  <si>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</si>
  <si>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</si>
  <si>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</si>
  <si>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</si>
  <si>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</si>
  <si>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</si>
  <si>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</si>
  <si>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</si>
  <si>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</si>
  <si>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</si>
  <si>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</si>
  <si>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</si>
  <si>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</si>
  <si>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</si>
  <si>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</si>
  <si>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9445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</si>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</sst>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8" formatCode="[$-10409]#,##0.000000;\(#,##0.000000\)"/>
    <numFmt numFmtId="169" formatCode="[$-10409]#,##0;\(#,##0\)"/>
    <numFmt numFmtId="170" formatCode="[$-10409]#,##0.00;\(#,##0.00\)"/>
    <numFmt numFmtId="171" formatCode="#,##0.00000000000"/>
    <numFmt numFmtId="172" formatCode="[$-10409]0.00%"/>
    <numFmt numFmtId="173" formatCode="[$-10409]#,##0.00000;\(#,##0.00000\)"/>
    <numFmt numFmtId="174" formatCode="0.000000"/>
    <numFmt numFmtId="175" formatCode="#,##0.00_ ;\-#,##0.00\ "/>
    <numFmt numFmtId="176" formatCode="_-* #,##0.000000_-;\-* #,##0.000000_-;_-* &quot;-&quot;??????_-;_-@_-"/>
    <numFmt numFmtId="177" formatCode="#,##0.00%"/>
    <numFmt numFmtId="178" formatCode="#,##0_ ;\-#,##0\ "/>
    <numFmt numFmtId="179" formatCode="_(* #,##0_);_(* \(#,##0\);_(* &quot;-&quot;??_);_(@_)"/>
    <numFmt numFmtId="180" formatCode="_-* #,##0.00\ _€_-;\-* #,##0.00\ _€_-;_-* &quot;-&quot;??\ _€_-;_-@_-"/>
    <numFmt numFmtId="191" formatCode="mm\/dd\/yyyy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6"/>
      <color rgb="FFFF000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b/>
      <sz val="8.5"/>
      <color rgb="FF00000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indexed="8"/>
      <name val="Arial"/>
      <family val="2"/>
    </font>
    <font>
      <b/>
      <sz val="9"/>
      <color indexed="8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4" tint="0.59999389629810485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29335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293352"/>
      </patternFill>
    </fill>
    <fill>
      <patternFill patternType="solid">
        <fgColor theme="4" tint="0.79998168889431442"/>
        <bgColor rgb="FFE8E8E8"/>
      </patternFill>
    </fill>
    <fill>
      <patternFill patternType="solid">
        <fgColor theme="0"/>
        <bgColor rgb="FFE8E8E8"/>
      </patternFill>
    </fill>
    <fill>
      <patternFill patternType="solid">
        <fgColor theme="0"/>
        <bgColor rgb="FF90EE90"/>
      </patternFill>
    </fill>
    <fill>
      <patternFill patternType="solid">
        <fgColor theme="0"/>
        <bgColor rgb="FF32CD32"/>
      </patternFill>
    </fill>
    <fill>
      <patternFill patternType="solid">
        <fgColor theme="8" tint="-0.499984740745262"/>
        <bgColor indexed="9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3" tint="-0.249977111117893"/>
        <bgColor indexed="9"/>
      </patternFill>
    </fill>
    <fill>
      <patternFill patternType="solid">
        <fgColor rgb="FFE8E8E8"/>
        <bgColor rgb="FFFFFFFF"/>
      </patternFill>
    </fill>
    <fill>
      <patternFill patternType="solid">
        <fgColor rgb="FF293352"/>
        <bgColor rgb="FFFFFFFF"/>
      </patternFill>
    </fill>
    <fill>
      <patternFill patternType="solid">
        <fgColor rgb="FFA6A6A6"/>
        <bgColor rgb="FFFFFFFF"/>
      </patternFill>
    </fill>
    <fill>
      <patternFill patternType="solid">
        <fgColor rgb="FFA6A6A6"/>
        <bgColor rgb="FF000000"/>
      </patternFill>
    </fill>
    <fill>
      <patternFill patternType="solid">
        <fgColor theme="0" tint="-0.34998626667073579"/>
        <bgColor indexed="9"/>
      </patternFill>
    </fill>
    <fill>
      <patternFill patternType="solid">
        <fgColor rgb="FF305496"/>
        <bgColor rgb="FFFFFFFF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theme="0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 style="thin">
        <color theme="0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8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 style="thin">
        <color rgb="FFCAC9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  <border>
      <left style="thin">
        <color indexed="31"/>
      </left>
      <right/>
      <top style="thin">
        <color indexed="31"/>
      </top>
      <bottom style="thin">
        <color indexed="64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</borders>
  <cellStyleXfs count="76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6" fillId="0" borderId="0"/>
    <xf numFmtId="0" fontId="17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2" fillId="0" borderId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43" fillId="0" borderId="0"/>
    <xf numFmtId="9" fontId="43" fillId="0" borderId="0" applyFont="0" applyFill="0" applyBorder="0" applyAlignment="0" applyProtection="0"/>
    <xf numFmtId="0" fontId="16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16" fillId="0" borderId="0" applyFont="0" applyFill="0" applyBorder="0" applyAlignment="0" applyProtection="0"/>
    <xf numFmtId="0" fontId="45" fillId="0" borderId="0"/>
    <xf numFmtId="9" fontId="16" fillId="0" borderId="0" applyFont="0" applyFill="0" applyBorder="0" applyAlignment="0" applyProtection="0"/>
    <xf numFmtId="0" fontId="47" fillId="0" borderId="0"/>
    <xf numFmtId="0" fontId="48" fillId="0" borderId="0"/>
    <xf numFmtId="43" fontId="48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95">
    <xf numFmtId="0" fontId="0" fillId="0" borderId="0" xfId="0"/>
    <xf numFmtId="43" fontId="1" fillId="0" borderId="0" xfId="24" applyFont="1"/>
    <xf numFmtId="0" fontId="1" fillId="0" borderId="0" xfId="8"/>
    <xf numFmtId="0" fontId="20" fillId="2" borderId="0" xfId="28" applyFont="1" applyFill="1"/>
    <xf numFmtId="0" fontId="24" fillId="2" borderId="0" xfId="28" applyFont="1" applyFill="1" applyAlignment="1">
      <alignment vertical="center" wrapText="1" readingOrder="1"/>
    </xf>
    <xf numFmtId="0" fontId="24" fillId="2" borderId="0" xfId="28" applyFont="1" applyFill="1" applyAlignment="1">
      <alignment vertical="top" wrapText="1" readingOrder="1"/>
    </xf>
    <xf numFmtId="0" fontId="20" fillId="7" borderId="0" xfId="28" applyFont="1" applyFill="1"/>
    <xf numFmtId="0" fontId="20" fillId="2" borderId="0" xfId="28" applyFont="1" applyFill="1" applyAlignment="1">
      <alignment horizontal="center"/>
    </xf>
    <xf numFmtId="0" fontId="24" fillId="2" borderId="0" xfId="28" applyFont="1" applyFill="1" applyAlignment="1">
      <alignment horizontal="center" vertical="center" wrapText="1" readingOrder="1"/>
    </xf>
    <xf numFmtId="0" fontId="20" fillId="2" borderId="4" xfId="28" applyFont="1" applyFill="1" applyBorder="1"/>
    <xf numFmtId="0" fontId="23" fillId="2" borderId="0" xfId="28" applyFont="1" applyFill="1" applyAlignment="1">
      <alignment vertical="top" wrapText="1" readingOrder="1"/>
    </xf>
    <xf numFmtId="168" fontId="24" fillId="2" borderId="0" xfId="0" applyNumberFormat="1" applyFont="1" applyFill="1" applyAlignment="1">
      <alignment horizontal="center" vertical="top" wrapText="1" readingOrder="1"/>
    </xf>
    <xf numFmtId="169" fontId="24" fillId="2" borderId="0" xfId="50" applyNumberFormat="1" applyFont="1" applyFill="1" applyAlignment="1">
      <alignment vertical="top" wrapText="1" readingOrder="1"/>
    </xf>
    <xf numFmtId="0" fontId="24" fillId="2" borderId="5" xfId="28" applyFont="1" applyFill="1" applyBorder="1" applyAlignment="1">
      <alignment vertical="center" wrapText="1" readingOrder="1"/>
    </xf>
    <xf numFmtId="0" fontId="25" fillId="8" borderId="6" xfId="28" applyFont="1" applyFill="1" applyBorder="1" applyAlignment="1">
      <alignment vertical="top" readingOrder="1"/>
    </xf>
    <xf numFmtId="0" fontId="25" fillId="8" borderId="0" xfId="28" applyFont="1" applyFill="1" applyAlignment="1">
      <alignment vertical="top" wrapText="1" readingOrder="1"/>
    </xf>
    <xf numFmtId="0" fontId="26" fillId="8" borderId="7" xfId="28" applyFont="1" applyFill="1" applyBorder="1" applyAlignment="1">
      <alignment vertical="top" wrapText="1" readingOrder="1"/>
    </xf>
    <xf numFmtId="168" fontId="24" fillId="2" borderId="0" xfId="50" applyNumberFormat="1" applyFont="1" applyFill="1" applyAlignment="1">
      <alignment vertical="top" wrapText="1" readingOrder="1"/>
    </xf>
    <xf numFmtId="0" fontId="23" fillId="2" borderId="2" xfId="28" applyFont="1" applyFill="1" applyBorder="1" applyAlignment="1">
      <alignment vertical="top" wrapText="1" readingOrder="1"/>
    </xf>
    <xf numFmtId="4" fontId="23" fillId="2" borderId="2" xfId="28" applyNumberFormat="1" applyFont="1" applyFill="1" applyBorder="1" applyAlignment="1">
      <alignment vertical="top" wrapText="1" readingOrder="1"/>
    </xf>
    <xf numFmtId="4" fontId="20" fillId="2" borderId="2" xfId="28" applyNumberFormat="1" applyFont="1" applyFill="1" applyBorder="1"/>
    <xf numFmtId="43" fontId="20" fillId="2" borderId="0" xfId="24" applyFont="1" applyFill="1"/>
    <xf numFmtId="43" fontId="21" fillId="2" borderId="0" xfId="28" applyNumberFormat="1" applyFont="1" applyFill="1"/>
    <xf numFmtId="0" fontId="23" fillId="0" borderId="8" xfId="28" applyFont="1" applyBorder="1" applyAlignment="1">
      <alignment vertical="top" readingOrder="1"/>
    </xf>
    <xf numFmtId="0" fontId="23" fillId="0" borderId="8" xfId="28" applyFont="1" applyBorder="1" applyAlignment="1">
      <alignment vertical="top" wrapText="1" readingOrder="1"/>
    </xf>
    <xf numFmtId="170" fontId="23" fillId="0" borderId="8" xfId="50" applyNumberFormat="1" applyFont="1" applyBorder="1" applyAlignment="1">
      <alignment vertical="top" wrapText="1" readingOrder="1"/>
    </xf>
    <xf numFmtId="170" fontId="23" fillId="0" borderId="8" xfId="14" applyNumberFormat="1" applyFont="1" applyBorder="1" applyAlignment="1">
      <alignment vertical="top" wrapText="1" readingOrder="1"/>
    </xf>
    <xf numFmtId="170" fontId="23" fillId="2" borderId="0" xfId="50" applyNumberFormat="1" applyFont="1" applyFill="1" applyAlignment="1">
      <alignment vertical="top" wrapText="1" readingOrder="1"/>
    </xf>
    <xf numFmtId="0" fontId="20" fillId="2" borderId="2" xfId="28" applyFont="1" applyFill="1" applyBorder="1"/>
    <xf numFmtId="170" fontId="20" fillId="2" borderId="2" xfId="28" applyNumberFormat="1" applyFont="1" applyFill="1" applyBorder="1"/>
    <xf numFmtId="170" fontId="23" fillId="0" borderId="10" xfId="0" applyNumberFormat="1" applyFont="1" applyBorder="1" applyAlignment="1">
      <alignment horizontal="right" vertical="top" wrapText="1" readingOrder="1"/>
    </xf>
    <xf numFmtId="170" fontId="23" fillId="2" borderId="2" xfId="50" applyNumberFormat="1" applyFont="1" applyFill="1" applyBorder="1" applyAlignment="1">
      <alignment vertical="top" wrapText="1" readingOrder="1"/>
    </xf>
    <xf numFmtId="170" fontId="20" fillId="2" borderId="2" xfId="50" applyNumberFormat="1" applyFont="1" applyFill="1" applyBorder="1" applyAlignment="1">
      <alignment vertical="top" wrapText="1" readingOrder="1"/>
    </xf>
    <xf numFmtId="170" fontId="23" fillId="0" borderId="8" xfId="28" applyNumberFormat="1" applyFont="1" applyBorder="1" applyAlignment="1">
      <alignment vertical="top" wrapText="1" readingOrder="1"/>
    </xf>
    <xf numFmtId="43" fontId="20" fillId="2" borderId="2" xfId="28" applyNumberFormat="1" applyFont="1" applyFill="1" applyBorder="1"/>
    <xf numFmtId="171" fontId="20" fillId="2" borderId="0" xfId="28" applyNumberFormat="1" applyFont="1" applyFill="1"/>
    <xf numFmtId="0" fontId="23" fillId="9" borderId="12" xfId="28" applyFont="1" applyFill="1" applyBorder="1" applyAlignment="1">
      <alignment vertical="top" readingOrder="1"/>
    </xf>
    <xf numFmtId="170" fontId="23" fillId="9" borderId="8" xfId="28" applyNumberFormat="1" applyFont="1" applyFill="1" applyBorder="1" applyAlignment="1">
      <alignment vertical="top" wrapText="1" readingOrder="1"/>
    </xf>
    <xf numFmtId="0" fontId="25" fillId="8" borderId="8" xfId="28" applyFont="1" applyFill="1" applyBorder="1" applyAlignment="1">
      <alignment vertical="top" readingOrder="1"/>
    </xf>
    <xf numFmtId="0" fontId="25" fillId="8" borderId="11" xfId="28" applyFont="1" applyFill="1" applyBorder="1" applyAlignment="1">
      <alignment vertical="top" wrapText="1" readingOrder="1"/>
    </xf>
    <xf numFmtId="4" fontId="26" fillId="8" borderId="11" xfId="28" applyNumberFormat="1" applyFont="1" applyFill="1" applyBorder="1" applyAlignment="1">
      <alignment vertical="top" wrapText="1" readingOrder="1"/>
    </xf>
    <xf numFmtId="0" fontId="19" fillId="2" borderId="0" xfId="28" applyFont="1" applyFill="1"/>
    <xf numFmtId="0" fontId="23" fillId="0" borderId="16" xfId="28" applyFont="1" applyBorder="1" applyAlignment="1">
      <alignment vertical="top" readingOrder="1"/>
    </xf>
    <xf numFmtId="0" fontId="23" fillId="0" borderId="11" xfId="28" applyFont="1" applyBorder="1" applyAlignment="1">
      <alignment vertical="top" wrapText="1" readingOrder="1"/>
    </xf>
    <xf numFmtId="170" fontId="23" fillId="0" borderId="10" xfId="14" applyNumberFormat="1" applyFont="1" applyBorder="1" applyAlignment="1">
      <alignment horizontal="right" vertical="top" wrapText="1" readingOrder="1"/>
    </xf>
    <xf numFmtId="0" fontId="23" fillId="9" borderId="8" xfId="28" applyFont="1" applyFill="1" applyBorder="1" applyAlignment="1">
      <alignment vertical="top" readingOrder="1"/>
    </xf>
    <xf numFmtId="0" fontId="23" fillId="9" borderId="8" xfId="28" applyFont="1" applyFill="1" applyBorder="1" applyAlignment="1">
      <alignment vertical="top" wrapText="1" readingOrder="1"/>
    </xf>
    <xf numFmtId="170" fontId="23" fillId="9" borderId="8" xfId="50" applyNumberFormat="1" applyFont="1" applyFill="1" applyBorder="1" applyAlignment="1">
      <alignment vertical="top" wrapText="1" readingOrder="1"/>
    </xf>
    <xf numFmtId="170" fontId="20" fillId="2" borderId="0" xfId="50" applyNumberFormat="1" applyFont="1" applyFill="1" applyAlignment="1">
      <alignment vertical="top" wrapText="1" readingOrder="1"/>
    </xf>
    <xf numFmtId="43" fontId="19" fillId="2" borderId="0" xfId="28" applyNumberFormat="1" applyFont="1" applyFill="1"/>
    <xf numFmtId="170" fontId="23" fillId="0" borderId="8" xfId="0" applyNumberFormat="1" applyFont="1" applyBorder="1" applyAlignment="1">
      <alignment horizontal="right" vertical="top" wrapText="1" readingOrder="1"/>
    </xf>
    <xf numFmtId="170" fontId="18" fillId="2" borderId="0" xfId="50" applyNumberFormat="1" applyFont="1" applyFill="1" applyAlignment="1">
      <alignment vertical="top" wrapText="1" readingOrder="1"/>
    </xf>
    <xf numFmtId="0" fontId="26" fillId="8" borderId="11" xfId="28" applyFont="1" applyFill="1" applyBorder="1" applyAlignment="1">
      <alignment vertical="top" wrapText="1" readingOrder="1"/>
    </xf>
    <xf numFmtId="0" fontId="26" fillId="2" borderId="0" xfId="28" applyFont="1" applyFill="1" applyAlignment="1">
      <alignment vertical="top" wrapText="1" readingOrder="1"/>
    </xf>
    <xf numFmtId="0" fontId="23" fillId="0" borderId="17" xfId="28" applyFont="1" applyBorder="1" applyAlignment="1">
      <alignment vertical="top" wrapText="1" readingOrder="1"/>
    </xf>
    <xf numFmtId="170" fontId="23" fillId="10" borderId="8" xfId="28" applyNumberFormat="1" applyFont="1" applyFill="1" applyBorder="1" applyAlignment="1">
      <alignment vertical="top" wrapText="1" readingOrder="1"/>
    </xf>
    <xf numFmtId="0" fontId="25" fillId="8" borderId="8" xfId="28" applyFont="1" applyFill="1" applyBorder="1" applyAlignment="1">
      <alignment vertical="top" wrapText="1" readingOrder="1"/>
    </xf>
    <xf numFmtId="0" fontId="23" fillId="2" borderId="8" xfId="28" applyFont="1" applyFill="1" applyBorder="1" applyAlignment="1">
      <alignment vertical="top" readingOrder="1"/>
    </xf>
    <xf numFmtId="0" fontId="23" fillId="2" borderId="8" xfId="28" applyFont="1" applyFill="1" applyBorder="1" applyAlignment="1">
      <alignment vertical="top" wrapText="1" readingOrder="1"/>
    </xf>
    <xf numFmtId="170" fontId="23" fillId="2" borderId="8" xfId="50" applyNumberFormat="1" applyFont="1" applyFill="1" applyBorder="1" applyAlignment="1">
      <alignment vertical="top" wrapText="1" readingOrder="1"/>
    </xf>
    <xf numFmtId="170" fontId="23" fillId="2" borderId="8" xfId="28" applyNumberFormat="1" applyFont="1" applyFill="1" applyBorder="1" applyAlignment="1">
      <alignment vertical="top" wrapText="1" readingOrder="1"/>
    </xf>
    <xf numFmtId="0" fontId="23" fillId="11" borderId="8" xfId="28" applyFont="1" applyFill="1" applyBorder="1" applyAlignment="1">
      <alignment vertical="top" readingOrder="1"/>
    </xf>
    <xf numFmtId="0" fontId="23" fillId="11" borderId="8" xfId="28" applyFont="1" applyFill="1" applyBorder="1" applyAlignment="1">
      <alignment vertical="top" wrapText="1" readingOrder="1"/>
    </xf>
    <xf numFmtId="170" fontId="23" fillId="12" borderId="8" xfId="50" applyNumberFormat="1" applyFont="1" applyFill="1" applyBorder="1" applyAlignment="1">
      <alignment vertical="top" wrapText="1" readingOrder="1"/>
    </xf>
    <xf numFmtId="0" fontId="23" fillId="2" borderId="16" xfId="28" applyFont="1" applyFill="1" applyBorder="1" applyAlignment="1">
      <alignment vertical="top" readingOrder="1"/>
    </xf>
    <xf numFmtId="0" fontId="23" fillId="2" borderId="11" xfId="28" applyFont="1" applyFill="1" applyBorder="1" applyAlignment="1">
      <alignment vertical="top" wrapText="1" readingOrder="1"/>
    </xf>
    <xf numFmtId="43" fontId="15" fillId="2" borderId="0" xfId="28" applyNumberFormat="1" applyFont="1" applyFill="1" applyAlignment="1">
      <alignment horizontal="center"/>
    </xf>
    <xf numFmtId="0" fontId="15" fillId="2" borderId="0" xfId="28" applyFont="1" applyFill="1" applyAlignment="1">
      <alignment horizontal="center"/>
    </xf>
    <xf numFmtId="43" fontId="31" fillId="2" borderId="0" xfId="24" applyFont="1" applyFill="1"/>
    <xf numFmtId="0" fontId="31" fillId="2" borderId="0" xfId="28" applyFont="1" applyFill="1"/>
    <xf numFmtId="44" fontId="20" fillId="2" borderId="0" xfId="48" applyFont="1" applyFill="1"/>
    <xf numFmtId="170" fontId="6" fillId="0" borderId="0" xfId="50" applyNumberFormat="1" applyFont="1" applyAlignment="1">
      <alignment vertical="top" wrapText="1" readingOrder="1"/>
    </xf>
    <xf numFmtId="170" fontId="16" fillId="0" borderId="0" xfId="50" applyNumberFormat="1" applyFont="1" applyAlignment="1">
      <alignment vertical="top" wrapText="1" readingOrder="1"/>
    </xf>
    <xf numFmtId="44" fontId="1" fillId="0" borderId="0" xfId="48" applyFont="1" applyAlignment="1">
      <alignment horizontal="center" vertical="center" wrapText="1" readingOrder="1"/>
    </xf>
    <xf numFmtId="0" fontId="11" fillId="8" borderId="8" xfId="28" applyFont="1" applyFill="1" applyBorder="1" applyAlignment="1">
      <alignment vertical="center" wrapText="1" readingOrder="1"/>
    </xf>
    <xf numFmtId="0" fontId="11" fillId="8" borderId="10" xfId="28" applyFont="1" applyFill="1" applyBorder="1" applyAlignment="1">
      <alignment horizontal="center" vertical="center" wrapText="1" readingOrder="1"/>
    </xf>
    <xf numFmtId="169" fontId="23" fillId="0" borderId="10" xfId="0" applyNumberFormat="1" applyFont="1" applyBorder="1" applyAlignment="1">
      <alignment vertical="top" wrapText="1" readingOrder="1"/>
    </xf>
    <xf numFmtId="170" fontId="23" fillId="0" borderId="10" xfId="0" applyNumberFormat="1" applyFont="1" applyBorder="1" applyAlignment="1">
      <alignment vertical="top" wrapText="1" readingOrder="1"/>
    </xf>
    <xf numFmtId="172" fontId="23" fillId="0" borderId="10" xfId="28" applyNumberFormat="1" applyFont="1" applyBorder="1" applyAlignment="1">
      <alignment vertical="top" wrapText="1" readingOrder="1"/>
    </xf>
    <xf numFmtId="0" fontId="33" fillId="2" borderId="0" xfId="28" applyFont="1" applyFill="1"/>
    <xf numFmtId="44" fontId="33" fillId="2" borderId="0" xfId="28" applyNumberFormat="1" applyFont="1" applyFill="1"/>
    <xf numFmtId="170" fontId="31" fillId="2" borderId="0" xfId="28" applyNumberFormat="1" applyFont="1" applyFill="1"/>
    <xf numFmtId="43" fontId="33" fillId="2" borderId="0" xfId="24" applyFont="1" applyFill="1"/>
    <xf numFmtId="0" fontId="33" fillId="2" borderId="0" xfId="28" applyFont="1" applyFill="1" applyAlignment="1">
      <alignment horizontal="left" vertical="justify" wrapText="1"/>
    </xf>
    <xf numFmtId="44" fontId="33" fillId="2" borderId="0" xfId="48" applyFont="1" applyFill="1"/>
    <xf numFmtId="170" fontId="23" fillId="9" borderId="10" xfId="28" applyNumberFormat="1" applyFont="1" applyFill="1" applyBorder="1" applyAlignment="1">
      <alignment vertical="top" wrapText="1" readingOrder="1"/>
    </xf>
    <xf numFmtId="4" fontId="20" fillId="2" borderId="0" xfId="28" applyNumberFormat="1" applyFont="1" applyFill="1"/>
    <xf numFmtId="0" fontId="25" fillId="8" borderId="8" xfId="28" applyFont="1" applyFill="1" applyBorder="1" applyAlignment="1">
      <alignment vertical="center" wrapText="1" readingOrder="1"/>
    </xf>
    <xf numFmtId="0" fontId="25" fillId="8" borderId="10" xfId="28" applyFont="1" applyFill="1" applyBorder="1" applyAlignment="1">
      <alignment horizontal="center" vertical="center" wrapText="1" readingOrder="1"/>
    </xf>
    <xf numFmtId="0" fontId="23" fillId="0" borderId="9" xfId="28" applyFont="1" applyBorder="1" applyAlignment="1">
      <alignment vertical="top" wrapText="1" readingOrder="1"/>
    </xf>
    <xf numFmtId="0" fontId="23" fillId="2" borderId="10" xfId="28" applyFont="1" applyFill="1" applyBorder="1" applyAlignment="1">
      <alignment vertical="top" wrapText="1" readingOrder="1"/>
    </xf>
    <xf numFmtId="172" fontId="23" fillId="0" borderId="10" xfId="0" applyNumberFormat="1" applyFont="1" applyBorder="1" applyAlignment="1">
      <alignment vertical="top" wrapText="1" readingOrder="1"/>
    </xf>
    <xf numFmtId="43" fontId="20" fillId="2" borderId="0" xfId="28" applyNumberFormat="1" applyFont="1" applyFill="1"/>
    <xf numFmtId="43" fontId="23" fillId="2" borderId="10" xfId="24" applyFont="1" applyFill="1" applyBorder="1" applyAlignment="1">
      <alignment vertical="top" wrapText="1" readingOrder="1"/>
    </xf>
    <xf numFmtId="0" fontId="23" fillId="0" borderId="10" xfId="28" applyFont="1" applyBorder="1" applyAlignment="1">
      <alignment vertical="top" wrapText="1" readingOrder="1"/>
    </xf>
    <xf numFmtId="170" fontId="23" fillId="0" borderId="10" xfId="28" applyNumberFormat="1" applyFont="1" applyBorder="1" applyAlignment="1">
      <alignment vertical="top" wrapText="1" readingOrder="1"/>
    </xf>
    <xf numFmtId="0" fontId="26" fillId="8" borderId="8" xfId="28" applyFont="1" applyFill="1" applyBorder="1" applyAlignment="1">
      <alignment vertical="top" wrapText="1" readingOrder="1"/>
    </xf>
    <xf numFmtId="0" fontId="26" fillId="8" borderId="10" xfId="28" applyFont="1" applyFill="1" applyBorder="1" applyAlignment="1">
      <alignment vertical="top" wrapText="1" readingOrder="1"/>
    </xf>
    <xf numFmtId="0" fontId="23" fillId="0" borderId="16" xfId="28" applyFont="1" applyBorder="1" applyAlignment="1">
      <alignment vertical="top" wrapText="1" readingOrder="1"/>
    </xf>
    <xf numFmtId="165" fontId="23" fillId="0" borderId="10" xfId="24" applyNumberFormat="1" applyFont="1" applyBorder="1" applyAlignment="1">
      <alignment vertical="top" wrapText="1" readingOrder="1"/>
    </xf>
    <xf numFmtId="43" fontId="23" fillId="0" borderId="10" xfId="24" applyFont="1" applyBorder="1" applyAlignment="1">
      <alignment vertical="top" wrapText="1" readingOrder="1"/>
    </xf>
    <xf numFmtId="0" fontId="23" fillId="0" borderId="18" xfId="28" applyFont="1" applyBorder="1" applyAlignment="1">
      <alignment vertical="top" wrapText="1" readingOrder="1"/>
    </xf>
    <xf numFmtId="169" fontId="23" fillId="0" borderId="11" xfId="28" applyNumberFormat="1" applyFont="1" applyBorder="1" applyAlignment="1">
      <alignment vertical="top" wrapText="1" readingOrder="1"/>
    </xf>
    <xf numFmtId="0" fontId="26" fillId="8" borderId="19" xfId="28" applyFont="1" applyFill="1" applyBorder="1" applyAlignment="1">
      <alignment vertical="top" wrapText="1" readingOrder="1"/>
    </xf>
    <xf numFmtId="0" fontId="25" fillId="8" borderId="19" xfId="28" applyFont="1" applyFill="1" applyBorder="1" applyAlignment="1">
      <alignment vertical="top" wrapText="1" readingOrder="1"/>
    </xf>
    <xf numFmtId="0" fontId="26" fillId="8" borderId="20" xfId="28" applyFont="1" applyFill="1" applyBorder="1" applyAlignment="1">
      <alignment vertical="top" wrapText="1" readingOrder="1"/>
    </xf>
    <xf numFmtId="0" fontId="20" fillId="2" borderId="21" xfId="28" applyFont="1" applyFill="1" applyBorder="1"/>
    <xf numFmtId="0" fontId="23" fillId="0" borderId="8" xfId="28" applyFont="1" applyBorder="1" applyAlignment="1">
      <alignment horizontal="left" vertical="top" wrapText="1" readingOrder="1"/>
    </xf>
    <xf numFmtId="43" fontId="32" fillId="2" borderId="0" xfId="24" applyFont="1" applyFill="1" applyAlignment="1">
      <alignment horizontal="center" vertical="center" wrapText="1"/>
    </xf>
    <xf numFmtId="0" fontId="23" fillId="9" borderId="11" xfId="28" applyFont="1" applyFill="1" applyBorder="1" applyAlignment="1">
      <alignment horizontal="left" vertical="top" wrapText="1" readingOrder="1"/>
    </xf>
    <xf numFmtId="0" fontId="23" fillId="0" borderId="11" xfId="28" applyFont="1" applyBorder="1" applyAlignment="1">
      <alignment horizontal="left" vertical="top" wrapText="1" readingOrder="1"/>
    </xf>
    <xf numFmtId="170" fontId="24" fillId="9" borderId="8" xfId="28" applyNumberFormat="1" applyFont="1" applyFill="1" applyBorder="1" applyAlignment="1">
      <alignment vertical="top" wrapText="1" readingOrder="1"/>
    </xf>
    <xf numFmtId="0" fontId="24" fillId="9" borderId="8" xfId="28" applyFont="1" applyFill="1" applyBorder="1" applyAlignment="1">
      <alignment horizontal="left" vertical="top" wrapText="1" readingOrder="1"/>
    </xf>
    <xf numFmtId="173" fontId="23" fillId="2" borderId="0" xfId="50" applyNumberFormat="1" applyFont="1" applyFill="1" applyAlignment="1">
      <alignment vertical="top" wrapText="1" readingOrder="1"/>
    </xf>
    <xf numFmtId="0" fontId="20" fillId="2" borderId="22" xfId="28" applyFont="1" applyFill="1" applyBorder="1" applyAlignment="1">
      <alignment horizontal="center"/>
    </xf>
    <xf numFmtId="4" fontId="20" fillId="0" borderId="2" xfId="28" applyNumberFormat="1" applyFont="1" applyBorder="1"/>
    <xf numFmtId="4" fontId="15" fillId="2" borderId="2" xfId="28" applyNumberFormat="1" applyFont="1" applyFill="1" applyBorder="1"/>
    <xf numFmtId="0" fontId="27" fillId="2" borderId="14" xfId="28" applyFont="1" applyFill="1" applyBorder="1" applyAlignment="1">
      <alignment horizontal="left" vertical="top" wrapText="1" readingOrder="1"/>
    </xf>
    <xf numFmtId="0" fontId="27" fillId="2" borderId="15" xfId="28" applyFont="1" applyFill="1" applyBorder="1" applyAlignment="1">
      <alignment horizontal="left" vertical="top" wrapText="1" readingOrder="1"/>
    </xf>
    <xf numFmtId="169" fontId="23" fillId="0" borderId="10" xfId="0" applyNumberFormat="1" applyFont="1" applyBorder="1" applyAlignment="1">
      <alignment horizontal="center" vertical="top" wrapText="1" readingOrder="1"/>
    </xf>
    <xf numFmtId="172" fontId="23" fillId="0" borderId="8" xfId="28" applyNumberFormat="1" applyFont="1" applyBorder="1" applyAlignment="1">
      <alignment horizontal="center" vertical="top" wrapText="1" readingOrder="1"/>
    </xf>
    <xf numFmtId="169" fontId="23" fillId="0" borderId="8" xfId="28" applyNumberFormat="1" applyFont="1" applyBorder="1" applyAlignment="1">
      <alignment horizontal="center" vertical="top" wrapText="1" readingOrder="1"/>
    </xf>
    <xf numFmtId="169" fontId="23" fillId="9" borderId="8" xfId="28" applyNumberFormat="1" applyFont="1" applyFill="1" applyBorder="1" applyAlignment="1">
      <alignment horizontal="center" vertical="top" wrapText="1" readingOrder="1"/>
    </xf>
    <xf numFmtId="172" fontId="23" fillId="9" borderId="8" xfId="28" applyNumberFormat="1" applyFont="1" applyFill="1" applyBorder="1" applyAlignment="1">
      <alignment horizontal="center" vertical="top" wrapText="1" readingOrder="1"/>
    </xf>
    <xf numFmtId="172" fontId="23" fillId="0" borderId="10" xfId="28" applyNumberFormat="1" applyFont="1" applyBorder="1" applyAlignment="1">
      <alignment horizontal="center" vertical="top" wrapText="1" readingOrder="1"/>
    </xf>
    <xf numFmtId="172" fontId="23" fillId="9" borderId="10" xfId="28" applyNumberFormat="1" applyFont="1" applyFill="1" applyBorder="1" applyAlignment="1">
      <alignment horizontal="center" vertical="top" wrapText="1" readingOrder="1"/>
    </xf>
    <xf numFmtId="169" fontId="23" fillId="2" borderId="8" xfId="28" applyNumberFormat="1" applyFont="1" applyFill="1" applyBorder="1" applyAlignment="1">
      <alignment horizontal="center" vertical="top" wrapText="1" readingOrder="1"/>
    </xf>
    <xf numFmtId="0" fontId="21" fillId="2" borderId="0" xfId="28" applyFont="1" applyFill="1" applyAlignment="1">
      <alignment vertical="top" wrapText="1" readingOrder="1"/>
    </xf>
    <xf numFmtId="170" fontId="23" fillId="0" borderId="8" xfId="28" applyNumberFormat="1" applyFont="1" applyBorder="1" applyAlignment="1">
      <alignment horizontal="right" vertical="top" wrapText="1" readingOrder="1"/>
    </xf>
    <xf numFmtId="169" fontId="23" fillId="0" borderId="10" xfId="28" applyNumberFormat="1" applyFont="1" applyBorder="1" applyAlignment="1">
      <alignment vertical="top" wrapText="1" readingOrder="1"/>
    </xf>
    <xf numFmtId="43" fontId="23" fillId="0" borderId="10" xfId="28" applyNumberFormat="1" applyFont="1" applyBorder="1" applyAlignment="1">
      <alignment vertical="top" wrapText="1" readingOrder="1"/>
    </xf>
    <xf numFmtId="4" fontId="35" fillId="6" borderId="3" xfId="0" applyNumberFormat="1" applyFont="1" applyFill="1" applyBorder="1" applyAlignment="1">
      <alignment horizontal="right"/>
    </xf>
    <xf numFmtId="0" fontId="36" fillId="3" borderId="0" xfId="8" applyFont="1" applyFill="1" applyAlignment="1">
      <alignment vertical="center"/>
    </xf>
    <xf numFmtId="43" fontId="36" fillId="3" borderId="0" xfId="24" applyFont="1" applyFill="1" applyAlignment="1">
      <alignment vertical="center"/>
    </xf>
    <xf numFmtId="0" fontId="36" fillId="3" borderId="0" xfId="13" applyFont="1" applyFill="1" applyAlignment="1">
      <alignment vertical="center"/>
    </xf>
    <xf numFmtId="0" fontId="37" fillId="3" borderId="1" xfId="8" applyFont="1" applyFill="1" applyBorder="1" applyAlignment="1">
      <alignment horizontal="right"/>
    </xf>
    <xf numFmtId="0" fontId="37" fillId="3" borderId="1" xfId="8" applyFont="1" applyFill="1" applyBorder="1" applyAlignment="1">
      <alignment horizontal="center"/>
    </xf>
    <xf numFmtId="0" fontId="37" fillId="3" borderId="1" xfId="8" applyFont="1" applyFill="1" applyBorder="1"/>
    <xf numFmtId="0" fontId="37" fillId="3" borderId="1" xfId="8" applyFont="1" applyFill="1" applyBorder="1" applyAlignment="1">
      <alignment horizontal="left"/>
    </xf>
    <xf numFmtId="174" fontId="37" fillId="3" borderId="1" xfId="8" applyNumberFormat="1" applyFont="1" applyFill="1" applyBorder="1" applyAlignment="1">
      <alignment horizontal="right"/>
    </xf>
    <xf numFmtId="0" fontId="18" fillId="3" borderId="0" xfId="25" applyFont="1" applyFill="1" applyAlignment="1">
      <alignment horizontal="center" vertical="center"/>
    </xf>
    <xf numFmtId="0" fontId="38" fillId="3" borderId="0" xfId="25" applyFont="1" applyFill="1" applyAlignment="1">
      <alignment vertical="center"/>
    </xf>
    <xf numFmtId="0" fontId="36" fillId="3" borderId="0" xfId="25" applyFont="1" applyFill="1" applyAlignment="1">
      <alignment vertical="center"/>
    </xf>
    <xf numFmtId="164" fontId="11" fillId="13" borderId="1" xfId="2" applyFont="1" applyFill="1" applyBorder="1" applyAlignment="1">
      <alignment horizontal="left"/>
    </xf>
    <xf numFmtId="0" fontId="11" fillId="13" borderId="1" xfId="8" applyFont="1" applyFill="1" applyBorder="1"/>
    <xf numFmtId="0" fontId="3" fillId="3" borderId="1" xfId="8" applyFont="1" applyFill="1" applyBorder="1" applyAlignment="1">
      <alignment horizontal="left"/>
    </xf>
    <xf numFmtId="164" fontId="3" fillId="3" borderId="1" xfId="2" applyFont="1" applyFill="1" applyBorder="1" applyAlignment="1">
      <alignment horizontal="right"/>
    </xf>
    <xf numFmtId="43" fontId="3" fillId="3" borderId="27" xfId="24" applyFont="1" applyFill="1" applyBorder="1"/>
    <xf numFmtId="43" fontId="3" fillId="3" borderId="2" xfId="24" applyFont="1" applyFill="1" applyBorder="1"/>
    <xf numFmtId="164" fontId="7" fillId="3" borderId="2" xfId="2" applyFont="1" applyFill="1" applyBorder="1" applyAlignment="1">
      <alignment horizontal="center"/>
    </xf>
    <xf numFmtId="0" fontId="7" fillId="3" borderId="2" xfId="8" applyFont="1" applyFill="1" applyBorder="1" applyAlignment="1">
      <alignment horizontal="center"/>
    </xf>
    <xf numFmtId="175" fontId="39" fillId="3" borderId="0" xfId="25" applyNumberFormat="1" applyFont="1" applyFill="1" applyAlignment="1">
      <alignment vertical="center"/>
    </xf>
    <xf numFmtId="176" fontId="38" fillId="3" borderId="0" xfId="25" applyNumberFormat="1" applyFont="1" applyFill="1" applyAlignment="1">
      <alignment vertical="center"/>
    </xf>
    <xf numFmtId="164" fontId="3" fillId="3" borderId="27" xfId="2" applyFont="1" applyFill="1" applyBorder="1"/>
    <xf numFmtId="164" fontId="8" fillId="0" borderId="2" xfId="2" applyFont="1" applyBorder="1"/>
    <xf numFmtId="164" fontId="8" fillId="3" borderId="2" xfId="2" applyFont="1" applyFill="1" applyBorder="1" applyAlignment="1">
      <alignment horizontal="left"/>
    </xf>
    <xf numFmtId="43" fontId="8" fillId="3" borderId="2" xfId="24" applyFont="1" applyFill="1" applyBorder="1" applyAlignment="1">
      <alignment horizontal="left"/>
    </xf>
    <xf numFmtId="164" fontId="8" fillId="3" borderId="2" xfId="2" applyFont="1" applyFill="1" applyBorder="1"/>
    <xf numFmtId="164" fontId="8" fillId="3" borderId="0" xfId="2" applyFont="1" applyFill="1"/>
    <xf numFmtId="164" fontId="8" fillId="3" borderId="0" xfId="2" applyFont="1" applyFill="1" applyAlignment="1">
      <alignment horizontal="left"/>
    </xf>
    <xf numFmtId="0" fontId="3" fillId="14" borderId="1" xfId="8" applyFont="1" applyFill="1" applyBorder="1" applyAlignment="1">
      <alignment horizontal="left"/>
    </xf>
    <xf numFmtId="164" fontId="11" fillId="14" borderId="1" xfId="2" applyFont="1" applyFill="1" applyBorder="1" applyAlignment="1">
      <alignment horizontal="left"/>
    </xf>
    <xf numFmtId="164" fontId="3" fillId="14" borderId="27" xfId="2" applyFont="1" applyFill="1" applyBorder="1" applyAlignment="1">
      <alignment horizontal="left"/>
    </xf>
    <xf numFmtId="164" fontId="3" fillId="14" borderId="23" xfId="2" applyFont="1" applyFill="1" applyBorder="1" applyAlignment="1">
      <alignment horizontal="left"/>
    </xf>
    <xf numFmtId="164" fontId="3" fillId="14" borderId="28" xfId="2" applyFont="1" applyFill="1" applyBorder="1" applyAlignment="1">
      <alignment horizontal="left"/>
    </xf>
    <xf numFmtId="164" fontId="3" fillId="14" borderId="29" xfId="2" applyFont="1" applyFill="1" applyBorder="1" applyAlignment="1">
      <alignment horizontal="left"/>
    </xf>
    <xf numFmtId="164" fontId="11" fillId="13" borderId="27" xfId="2" applyFont="1" applyFill="1" applyBorder="1" applyAlignment="1">
      <alignment horizontal="left"/>
    </xf>
    <xf numFmtId="164" fontId="11" fillId="13" borderId="30" xfId="2" applyFont="1" applyFill="1" applyBorder="1" applyAlignment="1">
      <alignment horizontal="left"/>
    </xf>
    <xf numFmtId="4" fontId="23" fillId="6" borderId="3" xfId="51" applyNumberFormat="1" applyFont="1" applyFill="1" applyBorder="1" applyAlignment="1">
      <alignment horizontal="right"/>
    </xf>
    <xf numFmtId="164" fontId="3" fillId="3" borderId="1" xfId="2" applyFont="1" applyFill="1" applyBorder="1"/>
    <xf numFmtId="0" fontId="40" fillId="3" borderId="2" xfId="0" applyFont="1" applyFill="1" applyBorder="1"/>
    <xf numFmtId="164" fontId="3" fillId="3" borderId="2" xfId="2" applyFont="1" applyFill="1" applyBorder="1"/>
    <xf numFmtId="164" fontId="8" fillId="0" borderId="2" xfId="2" applyFont="1" applyBorder="1" applyAlignment="1">
      <alignment horizontal="left"/>
    </xf>
    <xf numFmtId="0" fontId="8" fillId="3" borderId="2" xfId="0" applyFont="1" applyFill="1" applyBorder="1"/>
    <xf numFmtId="0" fontId="3" fillId="3" borderId="2" xfId="0" applyFont="1" applyFill="1" applyBorder="1"/>
    <xf numFmtId="164" fontId="3" fillId="0" borderId="1" xfId="2" applyFont="1" applyBorder="1" applyAlignment="1">
      <alignment horizontal="right"/>
    </xf>
    <xf numFmtId="164" fontId="11" fillId="14" borderId="33" xfId="2" applyFont="1" applyFill="1" applyBorder="1" applyAlignment="1">
      <alignment horizontal="left"/>
    </xf>
    <xf numFmtId="164" fontId="3" fillId="14" borderId="1" xfId="2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164" fontId="3" fillId="3" borderId="1" xfId="2" applyFont="1" applyFill="1" applyBorder="1" applyAlignment="1">
      <alignment horizontal="left"/>
    </xf>
    <xf numFmtId="0" fontId="3" fillId="3" borderId="27" xfId="8" applyFont="1" applyFill="1" applyBorder="1" applyAlignment="1">
      <alignment horizontal="left"/>
    </xf>
    <xf numFmtId="0" fontId="3" fillId="3" borderId="33" xfId="8" applyFont="1" applyFill="1" applyBorder="1" applyAlignment="1">
      <alignment horizontal="left"/>
    </xf>
    <xf numFmtId="164" fontId="3" fillId="3" borderId="33" xfId="2" applyFont="1" applyFill="1" applyBorder="1" applyAlignment="1">
      <alignment horizontal="right"/>
    </xf>
    <xf numFmtId="164" fontId="3" fillId="3" borderId="27" xfId="2" applyFont="1" applyFill="1" applyBorder="1" applyAlignment="1">
      <alignment horizontal="left"/>
    </xf>
    <xf numFmtId="164" fontId="3" fillId="3" borderId="30" xfId="2" applyFont="1" applyFill="1" applyBorder="1" applyAlignment="1">
      <alignment horizontal="left"/>
    </xf>
    <xf numFmtId="164" fontId="3" fillId="14" borderId="30" xfId="2" applyFont="1" applyFill="1" applyBorder="1" applyAlignment="1">
      <alignment horizontal="left"/>
    </xf>
    <xf numFmtId="164" fontId="3" fillId="14" borderId="33" xfId="2" applyFont="1" applyFill="1" applyBorder="1" applyAlignment="1">
      <alignment horizontal="left"/>
    </xf>
    <xf numFmtId="0" fontId="3" fillId="3" borderId="1" xfId="13" applyFont="1" applyFill="1" applyBorder="1" applyAlignment="1">
      <alignment horizontal="left"/>
    </xf>
    <xf numFmtId="164" fontId="3" fillId="4" borderId="1" xfId="2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164" fontId="11" fillId="15" borderId="1" xfId="2" applyFont="1" applyFill="1" applyBorder="1" applyAlignment="1">
      <alignment horizontal="left"/>
    </xf>
    <xf numFmtId="4" fontId="11" fillId="14" borderId="33" xfId="2" applyNumberFormat="1" applyFont="1" applyFill="1" applyBorder="1" applyAlignment="1">
      <alignment horizontal="right"/>
    </xf>
    <xf numFmtId="164" fontId="3" fillId="3" borderId="1" xfId="23" applyFont="1" applyFill="1" applyBorder="1" applyAlignment="1">
      <alignment horizontal="right"/>
    </xf>
    <xf numFmtId="0" fontId="3" fillId="3" borderId="1" xfId="13" applyFont="1" applyFill="1" applyBorder="1"/>
    <xf numFmtId="164" fontId="3" fillId="14" borderId="1" xfId="2" applyFont="1" applyFill="1" applyBorder="1" applyAlignment="1">
      <alignment horizontal="right"/>
    </xf>
    <xf numFmtId="0" fontId="3" fillId="14" borderId="27" xfId="8" applyFont="1" applyFill="1" applyBorder="1" applyAlignment="1">
      <alignment horizontal="left"/>
    </xf>
    <xf numFmtId="0" fontId="3" fillId="14" borderId="30" xfId="8" applyFont="1" applyFill="1" applyBorder="1" applyAlignment="1">
      <alignment horizontal="left"/>
    </xf>
    <xf numFmtId="0" fontId="3" fillId="14" borderId="33" xfId="8" applyFont="1" applyFill="1" applyBorder="1" applyAlignment="1">
      <alignment horizontal="left"/>
    </xf>
    <xf numFmtId="164" fontId="19" fillId="13" borderId="27" xfId="2" applyFont="1" applyFill="1" applyBorder="1" applyAlignment="1">
      <alignment horizontal="left"/>
    </xf>
    <xf numFmtId="0" fontId="11" fillId="13" borderId="1" xfId="8" applyFont="1" applyFill="1" applyBorder="1" applyAlignment="1">
      <alignment horizontal="center"/>
    </xf>
    <xf numFmtId="164" fontId="36" fillId="3" borderId="0" xfId="8" applyNumberFormat="1" applyFont="1" applyFill="1" applyAlignment="1">
      <alignment vertical="center"/>
    </xf>
    <xf numFmtId="164" fontId="20" fillId="3" borderId="1" xfId="2" applyFont="1" applyFill="1" applyBorder="1" applyAlignment="1">
      <alignment horizontal="left"/>
    </xf>
    <xf numFmtId="0" fontId="20" fillId="3" borderId="1" xfId="8" applyFont="1" applyFill="1" applyBorder="1" applyAlignment="1">
      <alignment horizontal="left"/>
    </xf>
    <xf numFmtId="43" fontId="36" fillId="3" borderId="0" xfId="8" applyNumberFormat="1" applyFont="1" applyFill="1" applyAlignment="1">
      <alignment vertical="center"/>
    </xf>
    <xf numFmtId="164" fontId="21" fillId="3" borderId="1" xfId="2" applyFont="1" applyFill="1" applyBorder="1" applyAlignment="1">
      <alignment horizontal="left"/>
    </xf>
    <xf numFmtId="43" fontId="41" fillId="3" borderId="1" xfId="24" applyFont="1" applyFill="1" applyBorder="1" applyAlignment="1">
      <alignment horizontal="left"/>
    </xf>
    <xf numFmtId="164" fontId="41" fillId="0" borderId="1" xfId="2" applyFont="1" applyBorder="1" applyAlignment="1">
      <alignment horizontal="right"/>
    </xf>
    <xf numFmtId="43" fontId="42" fillId="3" borderId="1" xfId="8" applyNumberFormat="1" applyFont="1" applyFill="1" applyBorder="1" applyAlignment="1">
      <alignment horizontal="left"/>
    </xf>
    <xf numFmtId="43" fontId="3" fillId="0" borderId="1" xfId="24" applyFont="1" applyBorder="1" applyAlignment="1">
      <alignment horizontal="right"/>
    </xf>
    <xf numFmtId="43" fontId="42" fillId="3" borderId="1" xfId="8" applyNumberFormat="1" applyFont="1" applyFill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4" fontId="3" fillId="0" borderId="33" xfId="2" applyNumberFormat="1" applyFont="1" applyBorder="1" applyAlignment="1">
      <alignment horizontal="right"/>
    </xf>
    <xf numFmtId="164" fontId="21" fillId="3" borderId="30" xfId="2" applyFont="1" applyFill="1" applyBorder="1" applyAlignment="1">
      <alignment horizontal="left"/>
    </xf>
    <xf numFmtId="43" fontId="42" fillId="3" borderId="33" xfId="8" applyNumberFormat="1" applyFont="1" applyFill="1" applyBorder="1" applyAlignment="1">
      <alignment horizontal="left"/>
    </xf>
    <xf numFmtId="164" fontId="11" fillId="14" borderId="1" xfId="17" applyFont="1" applyFill="1" applyBorder="1" applyAlignment="1">
      <alignment horizontal="left"/>
    </xf>
    <xf numFmtId="0" fontId="3" fillId="4" borderId="0" xfId="18" applyFont="1" applyFill="1" applyAlignment="1">
      <alignment horizontal="left"/>
    </xf>
    <xf numFmtId="0" fontId="3" fillId="0" borderId="1" xfId="19" applyFont="1" applyBorder="1" applyAlignment="1">
      <alignment horizontal="left"/>
    </xf>
    <xf numFmtId="0" fontId="3" fillId="4" borderId="1" xfId="18" applyFont="1" applyFill="1" applyBorder="1" applyAlignment="1">
      <alignment horizontal="left"/>
    </xf>
    <xf numFmtId="164" fontId="3" fillId="4" borderId="1" xfId="17" applyFont="1" applyFill="1" applyBorder="1" applyAlignment="1">
      <alignment horizontal="right"/>
    </xf>
    <xf numFmtId="164" fontId="3" fillId="4" borderId="27" xfId="17" applyFont="1" applyFill="1" applyBorder="1" applyAlignment="1">
      <alignment horizontal="left"/>
    </xf>
    <xf numFmtId="0" fontId="36" fillId="4" borderId="0" xfId="18" applyFont="1" applyFill="1" applyAlignment="1">
      <alignment vertical="center"/>
    </xf>
    <xf numFmtId="0" fontId="3" fillId="14" borderId="0" xfId="18" applyFont="1" applyFill="1" applyAlignment="1">
      <alignment horizontal="left"/>
    </xf>
    <xf numFmtId="164" fontId="3" fillId="14" borderId="1" xfId="17" applyFont="1" applyFill="1" applyBorder="1" applyAlignment="1">
      <alignment horizontal="right"/>
    </xf>
    <xf numFmtId="164" fontId="11" fillId="14" borderId="27" xfId="17" applyFont="1" applyFill="1" applyBorder="1" applyAlignment="1">
      <alignment horizontal="left"/>
    </xf>
    <xf numFmtId="0" fontId="11" fillId="13" borderId="0" xfId="8" applyFont="1" applyFill="1" applyAlignment="1">
      <alignment vertical="center" wrapText="1"/>
    </xf>
    <xf numFmtId="0" fontId="11" fillId="13" borderId="0" xfId="8" applyFont="1" applyFill="1" applyAlignment="1">
      <alignment horizontal="center" vertical="center" wrapText="1"/>
    </xf>
    <xf numFmtId="0" fontId="11" fillId="13" borderId="27" xfId="8" applyFont="1" applyFill="1" applyBorder="1" applyAlignment="1">
      <alignment vertical="center" wrapText="1"/>
    </xf>
    <xf numFmtId="164" fontId="11" fillId="13" borderId="33" xfId="2" applyFont="1" applyFill="1" applyBorder="1" applyAlignment="1">
      <alignment horizontal="center" vertical="center" wrapText="1"/>
    </xf>
    <xf numFmtId="0" fontId="11" fillId="13" borderId="1" xfId="8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right"/>
    </xf>
    <xf numFmtId="0" fontId="3" fillId="14" borderId="1" xfId="8" applyFont="1" applyFill="1" applyBorder="1" applyAlignment="1">
      <alignment horizontal="left" vertical="center"/>
    </xf>
    <xf numFmtId="0" fontId="11" fillId="14" borderId="1" xfId="8" applyFont="1" applyFill="1" applyBorder="1" applyAlignment="1">
      <alignment horizontal="left" vertical="center"/>
    </xf>
    <xf numFmtId="178" fontId="11" fillId="14" borderId="27" xfId="2" applyNumberFormat="1" applyFont="1" applyFill="1" applyBorder="1" applyAlignment="1">
      <alignment horizontal="center" vertical="center"/>
    </xf>
    <xf numFmtId="10" fontId="11" fillId="14" borderId="30" xfId="20" applyNumberFormat="1" applyFont="1" applyFill="1" applyBorder="1" applyAlignment="1">
      <alignment horizontal="right" vertical="center"/>
    </xf>
    <xf numFmtId="164" fontId="11" fillId="14" borderId="27" xfId="2" applyFont="1" applyFill="1" applyBorder="1" applyAlignment="1">
      <alignment vertical="center"/>
    </xf>
    <xf numFmtId="43" fontId="39" fillId="3" borderId="0" xfId="25" applyNumberFormat="1" applyFont="1" applyFill="1" applyAlignment="1">
      <alignment vertical="center"/>
    </xf>
    <xf numFmtId="164" fontId="11" fillId="13" borderId="1" xfId="2" applyFont="1" applyFill="1" applyBorder="1" applyAlignment="1">
      <alignment horizontal="center" vertical="center" wrapText="1"/>
    </xf>
    <xf numFmtId="0" fontId="11" fillId="13" borderId="35" xfId="13" applyFont="1" applyFill="1" applyBorder="1" applyAlignment="1">
      <alignment horizontal="center" vertical="center" wrapText="1"/>
    </xf>
    <xf numFmtId="0" fontId="3" fillId="3" borderId="27" xfId="0" applyFont="1" applyFill="1" applyBorder="1"/>
    <xf numFmtId="0" fontId="3" fillId="3" borderId="1" xfId="0" applyFont="1" applyFill="1" applyBorder="1" applyAlignment="1">
      <alignment horizontal="right"/>
    </xf>
    <xf numFmtId="179" fontId="3" fillId="0" borderId="1" xfId="2" applyNumberFormat="1" applyFont="1" applyBorder="1" applyAlignment="1">
      <alignment horizontal="left"/>
    </xf>
    <xf numFmtId="164" fontId="3" fillId="0" borderId="1" xfId="2" applyFont="1" applyBorder="1" applyAlignment="1">
      <alignment horizontal="left"/>
    </xf>
    <xf numFmtId="43" fontId="3" fillId="3" borderId="0" xfId="24" applyFont="1" applyFill="1" applyAlignment="1">
      <alignment vertical="center"/>
    </xf>
    <xf numFmtId="177" fontId="3" fillId="3" borderId="27" xfId="0" applyNumberFormat="1" applyFont="1" applyFill="1" applyBorder="1"/>
    <xf numFmtId="43" fontId="1" fillId="2" borderId="0" xfId="24" applyFont="1" applyFill="1" applyAlignment="1">
      <alignment horizontal="left" wrapText="1"/>
    </xf>
    <xf numFmtId="43" fontId="3" fillId="3" borderId="1" xfId="24" applyFont="1" applyFill="1" applyBorder="1" applyAlignment="1">
      <alignment horizontal="left"/>
    </xf>
    <xf numFmtId="0" fontId="3" fillId="3" borderId="1" xfId="8" applyFont="1" applyFill="1" applyBorder="1" applyAlignment="1">
      <alignment horizontal="left" wrapText="1"/>
    </xf>
    <xf numFmtId="43" fontId="11" fillId="15" borderId="1" xfId="24" applyFont="1" applyFill="1" applyBorder="1" applyAlignment="1">
      <alignment horizontal="left"/>
    </xf>
    <xf numFmtId="43" fontId="3" fillId="3" borderId="1" xfId="24" applyFont="1" applyFill="1" applyBorder="1" applyAlignment="1">
      <alignment horizontal="right"/>
    </xf>
    <xf numFmtId="43" fontId="3" fillId="3" borderId="1" xfId="13" applyNumberFormat="1" applyFont="1" applyFill="1" applyBorder="1" applyAlignment="1">
      <alignment horizontal="left"/>
    </xf>
    <xf numFmtId="4" fontId="3" fillId="3" borderId="1" xfId="13" applyNumberFormat="1" applyFont="1" applyFill="1" applyBorder="1" applyAlignment="1">
      <alignment horizontal="left"/>
    </xf>
    <xf numFmtId="0" fontId="3" fillId="3" borderId="1" xfId="0" applyFont="1" applyFill="1" applyBorder="1"/>
    <xf numFmtId="165" fontId="11" fillId="13" borderId="1" xfId="2" applyNumberFormat="1" applyFont="1" applyFill="1" applyBorder="1" applyAlignment="1">
      <alignment horizontal="center"/>
    </xf>
    <xf numFmtId="0" fontId="3" fillId="3" borderId="1" xfId="8" applyFont="1" applyFill="1" applyBorder="1"/>
    <xf numFmtId="4" fontId="3" fillId="3" borderId="1" xfId="23" applyNumberFormat="1" applyFont="1" applyFill="1" applyBorder="1" applyAlignment="1">
      <alignment horizontal="right"/>
    </xf>
    <xf numFmtId="43" fontId="1" fillId="2" borderId="0" xfId="8" applyNumberFormat="1" applyFill="1" applyAlignment="1">
      <alignment horizontal="left" wrapText="1"/>
    </xf>
    <xf numFmtId="0" fontId="3" fillId="3" borderId="1" xfId="8" applyFont="1" applyFill="1" applyBorder="1" applyAlignment="1">
      <alignment horizontal="right"/>
    </xf>
    <xf numFmtId="180" fontId="3" fillId="0" borderId="1" xfId="8" applyNumberFormat="1" applyFont="1" applyBorder="1" applyAlignment="1">
      <alignment horizontal="left"/>
    </xf>
    <xf numFmtId="0" fontId="3" fillId="3" borderId="36" xfId="8" applyFont="1" applyFill="1" applyBorder="1" applyAlignment="1">
      <alignment horizontal="center" wrapText="1"/>
    </xf>
    <xf numFmtId="43" fontId="23" fillId="6" borderId="3" xfId="52" applyFont="1" applyFill="1" applyBorder="1" applyAlignment="1">
      <alignment horizontal="right"/>
    </xf>
    <xf numFmtId="43" fontId="23" fillId="16" borderId="3" xfId="52" applyFont="1" applyFill="1" applyBorder="1" applyAlignment="1">
      <alignment horizontal="right"/>
    </xf>
    <xf numFmtId="49" fontId="23" fillId="6" borderId="37" xfId="0" applyNumberFormat="1" applyFont="1" applyFill="1" applyBorder="1" applyAlignment="1">
      <alignment horizontal="left"/>
    </xf>
    <xf numFmtId="49" fontId="23" fillId="0" borderId="37" xfId="0" applyNumberFormat="1" applyFont="1" applyBorder="1" applyAlignment="1">
      <alignment horizontal="left"/>
    </xf>
    <xf numFmtId="0" fontId="25" fillId="17" borderId="0" xfId="0" applyFont="1" applyFill="1" applyAlignment="1">
      <alignment horizontal="left" wrapText="1"/>
    </xf>
    <xf numFmtId="49" fontId="23" fillId="0" borderId="38" xfId="0" applyNumberFormat="1" applyFont="1" applyBorder="1" applyAlignment="1">
      <alignment horizontal="left"/>
    </xf>
    <xf numFmtId="49" fontId="25" fillId="17" borderId="0" xfId="0" applyNumberFormat="1" applyFont="1" applyFill="1" applyAlignment="1">
      <alignment horizontal="center" wrapText="1"/>
    </xf>
    <xf numFmtId="49" fontId="23" fillId="0" borderId="40" xfId="0" applyNumberFormat="1" applyFont="1" applyBorder="1" applyAlignment="1">
      <alignment horizontal="left"/>
    </xf>
    <xf numFmtId="49" fontId="23" fillId="0" borderId="0" xfId="0" applyNumberFormat="1" applyFont="1" applyAlignment="1">
      <alignment horizontal="left"/>
    </xf>
    <xf numFmtId="49" fontId="25" fillId="17" borderId="41" xfId="0" applyNumberFormat="1" applyFont="1" applyFill="1" applyBorder="1" applyAlignment="1">
      <alignment horizontal="center" wrapText="1"/>
    </xf>
    <xf numFmtId="49" fontId="23" fillId="18" borderId="37" xfId="0" applyNumberFormat="1" applyFont="1" applyFill="1" applyBorder="1" applyAlignment="1">
      <alignment horizontal="left"/>
    </xf>
    <xf numFmtId="49" fontId="24" fillId="18" borderId="37" xfId="0" applyNumberFormat="1" applyFont="1" applyFill="1" applyBorder="1" applyAlignment="1">
      <alignment horizontal="left"/>
    </xf>
    <xf numFmtId="49" fontId="24" fillId="18" borderId="40" xfId="0" applyNumberFormat="1" applyFont="1" applyFill="1" applyBorder="1" applyAlignment="1">
      <alignment horizontal="left"/>
    </xf>
    <xf numFmtId="0" fontId="23" fillId="0" borderId="43" xfId="19" applyFont="1" applyBorder="1" applyAlignment="1">
      <alignment horizontal="left"/>
    </xf>
    <xf numFmtId="164" fontId="3" fillId="4" borderId="30" xfId="2" applyFont="1" applyFill="1" applyBorder="1"/>
    <xf numFmtId="164" fontId="3" fillId="4" borderId="33" xfId="2" applyFont="1" applyFill="1" applyBorder="1"/>
    <xf numFmtId="0" fontId="11" fillId="13" borderId="23" xfId="8" applyFont="1" applyFill="1" applyBorder="1"/>
    <xf numFmtId="0" fontId="19" fillId="13" borderId="34" xfId="8" applyFont="1" applyFill="1" applyBorder="1"/>
    <xf numFmtId="0" fontId="19" fillId="13" borderId="23" xfId="8" applyFont="1" applyFill="1" applyBorder="1"/>
    <xf numFmtId="164" fontId="19" fillId="13" borderId="34" xfId="2" applyFont="1" applyFill="1" applyBorder="1"/>
    <xf numFmtId="164" fontId="19" fillId="13" borderId="23" xfId="2" applyFont="1" applyFill="1" applyBorder="1"/>
    <xf numFmtId="43" fontId="26" fillId="0" borderId="3" xfId="52" applyFont="1" applyBorder="1" applyAlignment="1">
      <alignment horizontal="left"/>
    </xf>
    <xf numFmtId="43" fontId="25" fillId="19" borderId="3" xfId="52" applyFont="1" applyFill="1" applyBorder="1" applyAlignment="1">
      <alignment horizontal="left"/>
    </xf>
    <xf numFmtId="0" fontId="3" fillId="3" borderId="0" xfId="8" applyFont="1" applyFill="1" applyAlignment="1">
      <alignment horizontal="left"/>
    </xf>
    <xf numFmtId="0" fontId="3" fillId="3" borderId="0" xfId="8" applyFont="1" applyFill="1"/>
    <xf numFmtId="0" fontId="3" fillId="3" borderId="0" xfId="8" applyFont="1" applyFill="1" applyAlignment="1">
      <alignment horizontal="right"/>
    </xf>
    <xf numFmtId="164" fontId="3" fillId="0" borderId="0" xfId="2" applyFont="1" applyAlignment="1">
      <alignment horizontal="left"/>
    </xf>
    <xf numFmtId="180" fontId="3" fillId="0" borderId="0" xfId="8" applyNumberFormat="1" applyFont="1" applyAlignment="1">
      <alignment horizontal="left"/>
    </xf>
    <xf numFmtId="164" fontId="11" fillId="13" borderId="28" xfId="2" applyFont="1" applyFill="1" applyBorder="1" applyAlignment="1">
      <alignment horizontal="center" vertical="center" wrapText="1"/>
    </xf>
    <xf numFmtId="0" fontId="11" fillId="13" borderId="29" xfId="8" applyFont="1" applyFill="1" applyBorder="1" applyAlignment="1">
      <alignment horizontal="center" vertical="center" wrapText="1"/>
    </xf>
    <xf numFmtId="0" fontId="11" fillId="13" borderId="34" xfId="8" applyFont="1" applyFill="1" applyBorder="1" applyAlignment="1">
      <alignment vertical="center" wrapText="1"/>
    </xf>
    <xf numFmtId="0" fontId="11" fillId="13" borderId="23" xfId="8" applyFont="1" applyFill="1" applyBorder="1" applyAlignment="1">
      <alignment vertical="center" wrapText="1"/>
    </xf>
    <xf numFmtId="0" fontId="11" fillId="13" borderId="28" xfId="8" applyFont="1" applyFill="1" applyBorder="1" applyAlignment="1">
      <alignment vertical="center" wrapText="1"/>
    </xf>
    <xf numFmtId="164" fontId="3" fillId="0" borderId="0" xfId="17" applyFont="1" applyAlignment="1">
      <alignment horizontal="right"/>
    </xf>
    <xf numFmtId="164" fontId="11" fillId="0" borderId="0" xfId="17" applyFont="1" applyAlignment="1">
      <alignment horizontal="left"/>
    </xf>
    <xf numFmtId="164" fontId="11" fillId="0" borderId="0" xfId="2" applyFont="1"/>
    <xf numFmtId="43" fontId="36" fillId="0" borderId="0" xfId="24" applyFont="1" applyAlignment="1">
      <alignment vertical="center"/>
    </xf>
    <xf numFmtId="0" fontId="36" fillId="0" borderId="0" xfId="18" applyFont="1" applyAlignment="1">
      <alignment vertical="center"/>
    </xf>
    <xf numFmtId="43" fontId="11" fillId="14" borderId="1" xfId="41" applyFont="1" applyFill="1" applyBorder="1" applyAlignment="1">
      <alignment horizontal="left"/>
    </xf>
    <xf numFmtId="43" fontId="3" fillId="14" borderId="27" xfId="41" applyFont="1" applyFill="1" applyBorder="1" applyAlignment="1">
      <alignment horizontal="left"/>
    </xf>
    <xf numFmtId="43" fontId="3" fillId="14" borderId="23" xfId="41" applyFont="1" applyFill="1" applyBorder="1" applyAlignment="1">
      <alignment horizontal="left"/>
    </xf>
    <xf numFmtId="43" fontId="3" fillId="14" borderId="28" xfId="41" applyFont="1" applyFill="1" applyBorder="1" applyAlignment="1">
      <alignment horizontal="left"/>
    </xf>
    <xf numFmtId="43" fontId="3" fillId="14" borderId="29" xfId="41" applyFont="1" applyFill="1" applyBorder="1" applyAlignment="1">
      <alignment horizontal="left"/>
    </xf>
    <xf numFmtId="43" fontId="11" fillId="14" borderId="33" xfId="41" applyFont="1" applyFill="1" applyBorder="1" applyAlignment="1">
      <alignment horizontal="left"/>
    </xf>
    <xf numFmtId="43" fontId="3" fillId="14" borderId="1" xfId="41" applyFont="1" applyFill="1" applyBorder="1" applyAlignment="1">
      <alignment horizontal="left"/>
    </xf>
    <xf numFmtId="0" fontId="3" fillId="20" borderId="1" xfId="8" applyFont="1" applyFill="1" applyBorder="1" applyAlignment="1">
      <alignment horizontal="left"/>
    </xf>
    <xf numFmtId="0" fontId="3" fillId="20" borderId="27" xfId="8" applyFont="1" applyFill="1" applyBorder="1"/>
    <xf numFmtId="0" fontId="3" fillId="20" borderId="30" xfId="8" applyFont="1" applyFill="1" applyBorder="1"/>
    <xf numFmtId="0" fontId="23" fillId="6" borderId="43" xfId="8" applyFont="1" applyFill="1" applyBorder="1" applyAlignment="1">
      <alignment horizontal="left"/>
    </xf>
    <xf numFmtId="0" fontId="23" fillId="21" borderId="43" xfId="8" applyFont="1" applyFill="1" applyBorder="1" applyAlignment="1">
      <alignment horizontal="left" vertical="center"/>
    </xf>
    <xf numFmtId="0" fontId="25" fillId="21" borderId="43" xfId="8" applyFont="1" applyFill="1" applyBorder="1" applyAlignment="1">
      <alignment horizontal="left" vertical="center"/>
    </xf>
    <xf numFmtId="169" fontId="23" fillId="0" borderId="10" xfId="1" applyNumberFormat="1" applyFont="1" applyBorder="1" applyAlignment="1">
      <alignment horizontal="center" vertical="top" wrapText="1" readingOrder="1"/>
    </xf>
    <xf numFmtId="177" fontId="23" fillId="6" borderId="43" xfId="1" applyNumberFormat="1" applyFont="1" applyFill="1" applyBorder="1" applyAlignment="1">
      <alignment horizontal="right"/>
    </xf>
    <xf numFmtId="170" fontId="23" fillId="0" borderId="10" xfId="1" applyNumberFormat="1" applyFont="1" applyBorder="1" applyAlignment="1">
      <alignment vertical="top" wrapText="1" readingOrder="1"/>
    </xf>
    <xf numFmtId="178" fontId="25" fillId="21" borderId="44" xfId="41" applyNumberFormat="1" applyFont="1" applyFill="1" applyBorder="1" applyAlignment="1">
      <alignment horizontal="center" vertical="center"/>
    </xf>
    <xf numFmtId="10" fontId="25" fillId="21" borderId="45" xfId="20" applyNumberFormat="1" applyFont="1" applyFill="1" applyBorder="1" applyAlignment="1">
      <alignment horizontal="right" vertical="center"/>
    </xf>
    <xf numFmtId="164" fontId="25" fillId="21" borderId="44" xfId="41" applyNumberFormat="1" applyFont="1" applyFill="1" applyBorder="1" applyAlignment="1">
      <alignment vertical="center"/>
    </xf>
    <xf numFmtId="43" fontId="11" fillId="13" borderId="1" xfId="41" applyFont="1" applyFill="1" applyBorder="1" applyAlignment="1">
      <alignment horizontal="center" vertical="center" wrapText="1"/>
    </xf>
    <xf numFmtId="0" fontId="3" fillId="3" borderId="27" xfId="50" applyFont="1" applyFill="1" applyBorder="1"/>
    <xf numFmtId="0" fontId="3" fillId="3" borderId="1" xfId="50" applyFont="1" applyFill="1" applyBorder="1" applyAlignment="1">
      <alignment horizontal="right"/>
    </xf>
    <xf numFmtId="179" fontId="3" fillId="0" borderId="1" xfId="41" applyNumberFormat="1" applyFont="1" applyBorder="1" applyAlignment="1">
      <alignment horizontal="left"/>
    </xf>
    <xf numFmtId="43" fontId="3" fillId="3" borderId="27" xfId="41" applyFont="1" applyFill="1" applyBorder="1"/>
    <xf numFmtId="43" fontId="3" fillId="3" borderId="1" xfId="41" applyFont="1" applyFill="1" applyBorder="1" applyAlignment="1">
      <alignment horizontal="right"/>
    </xf>
    <xf numFmtId="43" fontId="3" fillId="0" borderId="1" xfId="41" applyFont="1" applyBorder="1" applyAlignment="1">
      <alignment horizontal="left"/>
    </xf>
    <xf numFmtId="177" fontId="3" fillId="3" borderId="27" xfId="50" applyNumberFormat="1" applyFont="1" applyFill="1" applyBorder="1"/>
    <xf numFmtId="177" fontId="3" fillId="3" borderId="1" xfId="50" applyNumberFormat="1" applyFont="1" applyFill="1" applyBorder="1" applyAlignment="1">
      <alignment horizontal="right"/>
    </xf>
    <xf numFmtId="164" fontId="1" fillId="2" borderId="0" xfId="2" applyFont="1" applyFill="1" applyAlignment="1">
      <alignment horizontal="left" wrapText="1"/>
    </xf>
    <xf numFmtId="0" fontId="3" fillId="3" borderId="1" xfId="50" applyFont="1" applyFill="1" applyBorder="1"/>
    <xf numFmtId="165" fontId="11" fillId="13" borderId="1" xfId="41" applyNumberFormat="1" applyFont="1" applyFill="1" applyBorder="1" applyAlignment="1">
      <alignment horizontal="center"/>
    </xf>
    <xf numFmtId="43" fontId="3" fillId="3" borderId="1" xfId="8" applyNumberFormat="1" applyFont="1" applyFill="1" applyBorder="1" applyAlignment="1">
      <alignment horizontal="right"/>
    </xf>
    <xf numFmtId="0" fontId="11" fillId="13" borderId="34" xfId="8" applyFont="1" applyFill="1" applyBorder="1" applyAlignment="1">
      <alignment horizontal="center"/>
    </xf>
    <xf numFmtId="43" fontId="23" fillId="18" borderId="3" xfId="52" applyFont="1" applyFill="1" applyBorder="1" applyAlignment="1">
      <alignment horizontal="right"/>
    </xf>
    <xf numFmtId="4" fontId="20" fillId="20" borderId="33" xfId="2" applyNumberFormat="1" applyFont="1" applyFill="1" applyBorder="1" applyAlignment="1">
      <alignment horizontal="right"/>
    </xf>
    <xf numFmtId="164" fontId="9" fillId="0" borderId="2" xfId="2" applyFont="1" applyBorder="1" applyAlignment="1">
      <alignment horizontal="left"/>
    </xf>
    <xf numFmtId="164" fontId="20" fillId="4" borderId="1" xfId="17" applyFont="1" applyFill="1" applyBorder="1" applyAlignment="1">
      <alignment horizontal="right"/>
    </xf>
    <xf numFmtId="170" fontId="20" fillId="0" borderId="10" xfId="1" applyNumberFormat="1" applyFont="1" applyBorder="1" applyAlignment="1">
      <alignment vertical="top" wrapText="1" readingOrder="1"/>
    </xf>
    <xf numFmtId="49" fontId="23" fillId="18" borderId="38" xfId="0" applyNumberFormat="1" applyFont="1" applyFill="1" applyBorder="1" applyAlignment="1">
      <alignment horizontal="left"/>
    </xf>
    <xf numFmtId="0" fontId="36" fillId="22" borderId="0" xfId="13" applyFont="1" applyFill="1" applyAlignment="1">
      <alignment vertical="center"/>
    </xf>
    <xf numFmtId="43" fontId="11" fillId="20" borderId="33" xfId="24" applyFont="1" applyFill="1" applyBorder="1" applyAlignment="1">
      <alignment horizontal="right"/>
    </xf>
    <xf numFmtId="0" fontId="3" fillId="3" borderId="27" xfId="13" applyFont="1" applyFill="1" applyBorder="1"/>
    <xf numFmtId="0" fontId="3" fillId="3" borderId="33" xfId="13" applyFont="1" applyFill="1" applyBorder="1"/>
    <xf numFmtId="0" fontId="11" fillId="13" borderId="27" xfId="8" applyFont="1" applyFill="1" applyBorder="1"/>
    <xf numFmtId="43" fontId="23" fillId="0" borderId="3" xfId="52" applyFont="1" applyFill="1" applyBorder="1" applyAlignment="1">
      <alignment horizontal="right"/>
    </xf>
    <xf numFmtId="164" fontId="3" fillId="0" borderId="1" xfId="2" applyFont="1" applyFill="1" applyBorder="1" applyAlignment="1">
      <alignment horizontal="left"/>
    </xf>
    <xf numFmtId="0" fontId="50" fillId="6" borderId="0" xfId="51" applyFont="1" applyFill="1" applyAlignment="1">
      <alignment horizontal="left"/>
    </xf>
    <xf numFmtId="49" fontId="51" fillId="23" borderId="37" xfId="51" applyNumberFormat="1" applyFont="1" applyFill="1" applyBorder="1" applyAlignment="1">
      <alignment horizontal="center" vertical="center" wrapText="1"/>
    </xf>
    <xf numFmtId="0" fontId="51" fillId="23" borderId="37" xfId="51" applyFont="1" applyFill="1" applyBorder="1" applyAlignment="1">
      <alignment horizontal="center" vertical="center" wrapText="1"/>
    </xf>
    <xf numFmtId="0" fontId="46" fillId="24" borderId="3" xfId="51" applyFont="1" applyFill="1" applyBorder="1" applyAlignment="1">
      <alignment horizontal="left" wrapText="1"/>
    </xf>
    <xf numFmtId="49" fontId="46" fillId="24" borderId="3" xfId="51" applyNumberFormat="1" applyFont="1" applyFill="1" applyBorder="1" applyAlignment="1">
      <alignment horizontal="center" wrapText="1"/>
    </xf>
    <xf numFmtId="191" fontId="46" fillId="24" borderId="3" xfId="51" applyNumberFormat="1" applyFont="1" applyFill="1" applyBorder="1" applyAlignment="1">
      <alignment horizontal="center" wrapText="1"/>
    </xf>
    <xf numFmtId="49" fontId="46" fillId="24" borderId="3" xfId="51" applyNumberFormat="1" applyFont="1" applyFill="1" applyBorder="1" applyAlignment="1">
      <alignment horizontal="left" wrapText="1"/>
    </xf>
    <xf numFmtId="0" fontId="46" fillId="24" borderId="3" xfId="51" applyFont="1" applyFill="1" applyBorder="1" applyAlignment="1">
      <alignment horizontal="center" wrapText="1"/>
    </xf>
    <xf numFmtId="4" fontId="46" fillId="24" borderId="3" xfId="51" applyNumberFormat="1" applyFont="1" applyFill="1" applyBorder="1" applyAlignment="1">
      <alignment horizontal="right" wrapText="1"/>
    </xf>
    <xf numFmtId="1" fontId="46" fillId="24" borderId="3" xfId="51" applyNumberFormat="1" applyFont="1" applyFill="1" applyBorder="1" applyAlignment="1">
      <alignment horizontal="right" wrapText="1"/>
    </xf>
    <xf numFmtId="0" fontId="46" fillId="24" borderId="3" xfId="51" applyFont="1" applyFill="1" applyBorder="1" applyAlignment="1">
      <alignment horizontal="right" wrapText="1"/>
    </xf>
    <xf numFmtId="191" fontId="46" fillId="24" borderId="3" xfId="51" applyNumberFormat="1" applyFont="1" applyFill="1" applyBorder="1" applyAlignment="1">
      <alignment horizontal="right" wrapText="1"/>
    </xf>
    <xf numFmtId="0" fontId="46" fillId="6" borderId="3" xfId="51" applyFont="1" applyFill="1" applyBorder="1" applyAlignment="1">
      <alignment horizontal="left" wrapText="1"/>
    </xf>
    <xf numFmtId="49" fontId="46" fillId="6" borderId="3" xfId="51" applyNumberFormat="1" applyFont="1" applyFill="1" applyBorder="1" applyAlignment="1">
      <alignment horizontal="center" wrapText="1"/>
    </xf>
    <xf numFmtId="191" fontId="46" fillId="6" borderId="3" xfId="51" applyNumberFormat="1" applyFont="1" applyFill="1" applyBorder="1" applyAlignment="1">
      <alignment horizontal="center" wrapText="1"/>
    </xf>
    <xf numFmtId="49" fontId="46" fillId="6" borderId="3" xfId="51" applyNumberFormat="1" applyFont="1" applyFill="1" applyBorder="1" applyAlignment="1">
      <alignment horizontal="left" wrapText="1"/>
    </xf>
    <xf numFmtId="0" fontId="46" fillId="6" borderId="3" xfId="51" applyFont="1" applyFill="1" applyBorder="1" applyAlignment="1">
      <alignment horizontal="center" wrapText="1"/>
    </xf>
    <xf numFmtId="4" fontId="46" fillId="6" borderId="3" xfId="51" applyNumberFormat="1" applyFont="1" applyFill="1" applyBorder="1" applyAlignment="1">
      <alignment horizontal="right" wrapText="1"/>
    </xf>
    <xf numFmtId="1" fontId="46" fillId="6" borderId="3" xfId="51" applyNumberFormat="1" applyFont="1" applyFill="1" applyBorder="1" applyAlignment="1">
      <alignment horizontal="right" wrapText="1"/>
    </xf>
    <xf numFmtId="0" fontId="46" fillId="6" borderId="3" xfId="51" applyFont="1" applyFill="1" applyBorder="1" applyAlignment="1">
      <alignment horizontal="right" wrapText="1"/>
    </xf>
    <xf numFmtId="191" fontId="46" fillId="6" borderId="3" xfId="51" applyNumberFormat="1" applyFont="1" applyFill="1" applyBorder="1" applyAlignment="1">
      <alignment horizontal="right" wrapText="1"/>
    </xf>
    <xf numFmtId="49" fontId="51" fillId="23" borderId="3" xfId="51" applyNumberFormat="1" applyFont="1" applyFill="1" applyBorder="1" applyAlignment="1">
      <alignment horizontal="center" vertical="center" wrapText="1"/>
    </xf>
    <xf numFmtId="0" fontId="51" fillId="23" borderId="3" xfId="51" applyFont="1" applyFill="1" applyBorder="1" applyAlignment="1">
      <alignment horizontal="center" vertical="center" wrapText="1"/>
    </xf>
    <xf numFmtId="49" fontId="44" fillId="6" borderId="3" xfId="51" applyNumberFormat="1" applyFont="1" applyFill="1" applyBorder="1" applyAlignment="1">
      <alignment horizontal="left" vertical="center"/>
    </xf>
    <xf numFmtId="0" fontId="44" fillId="6" borderId="3" xfId="51" applyFont="1" applyFill="1" applyBorder="1" applyAlignment="1">
      <alignment horizontal="left" vertical="center"/>
    </xf>
    <xf numFmtId="0" fontId="44" fillId="6" borderId="3" xfId="51" applyFont="1" applyFill="1" applyBorder="1" applyAlignment="1">
      <alignment horizontal="right" vertical="center"/>
    </xf>
    <xf numFmtId="4" fontId="44" fillId="6" borderId="3" xfId="51" applyNumberFormat="1" applyFont="1" applyFill="1" applyBorder="1" applyAlignment="1">
      <alignment horizontal="right" vertical="center"/>
    </xf>
    <xf numFmtId="49" fontId="44" fillId="6" borderId="3" xfId="51" applyNumberFormat="1" applyFont="1" applyFill="1" applyBorder="1" applyAlignment="1">
      <alignment horizontal="right" vertical="center"/>
    </xf>
    <xf numFmtId="0" fontId="44" fillId="6" borderId="0" xfId="51" applyFont="1" applyFill="1" applyAlignment="1">
      <alignment horizontal="left"/>
    </xf>
    <xf numFmtId="0" fontId="16" fillId="0" borderId="0" xfId="51"/>
    <xf numFmtId="49" fontId="51" fillId="25" borderId="37" xfId="51" applyNumberFormat="1" applyFont="1" applyFill="1" applyBorder="1" applyAlignment="1">
      <alignment horizontal="center" vertical="center" wrapText="1"/>
    </xf>
    <xf numFmtId="49" fontId="51" fillId="25" borderId="3" xfId="51" applyNumberFormat="1" applyFont="1" applyFill="1" applyBorder="1" applyAlignment="1">
      <alignment horizontal="center" vertical="center" wrapText="1"/>
    </xf>
    <xf numFmtId="4" fontId="52" fillId="6" borderId="3" xfId="51" applyNumberFormat="1" applyFont="1" applyFill="1" applyBorder="1" applyAlignment="1">
      <alignment horizontal="right" vertical="center"/>
    </xf>
    <xf numFmtId="49" fontId="46" fillId="6" borderId="3" xfId="51" applyNumberFormat="1" applyFont="1" applyFill="1" applyBorder="1" applyAlignment="1">
      <alignment horizontal="left" vertical="center"/>
    </xf>
    <xf numFmtId="0" fontId="23" fillId="6" borderId="3" xfId="51" applyFont="1" applyFill="1" applyBorder="1" applyAlignment="1">
      <alignment horizontal="left" vertical="center"/>
    </xf>
    <xf numFmtId="0" fontId="46" fillId="6" borderId="3" xfId="51" applyFont="1" applyFill="1" applyBorder="1" applyAlignment="1">
      <alignment horizontal="right" vertical="center"/>
    </xf>
    <xf numFmtId="0" fontId="23" fillId="6" borderId="3" xfId="51" applyFont="1" applyFill="1" applyBorder="1" applyAlignment="1">
      <alignment horizontal="right" vertical="center"/>
    </xf>
    <xf numFmtId="1" fontId="46" fillId="6" borderId="3" xfId="51" applyNumberFormat="1" applyFont="1" applyFill="1" applyBorder="1" applyAlignment="1">
      <alignment horizontal="right" vertical="center"/>
    </xf>
    <xf numFmtId="4" fontId="46" fillId="6" borderId="3" xfId="51" applyNumberFormat="1" applyFont="1" applyFill="1" applyBorder="1" applyAlignment="1">
      <alignment horizontal="right" vertical="center"/>
    </xf>
    <xf numFmtId="43" fontId="23" fillId="0" borderId="0" xfId="24" applyFont="1"/>
    <xf numFmtId="43" fontId="16" fillId="0" borderId="0" xfId="51" applyNumberFormat="1"/>
    <xf numFmtId="43" fontId="16" fillId="0" borderId="0" xfId="24" applyFont="1"/>
    <xf numFmtId="0" fontId="16" fillId="0" borderId="0" xfId="51" applyAlignment="1">
      <alignment horizontal="right"/>
    </xf>
    <xf numFmtId="0" fontId="11" fillId="13" borderId="1" xfId="8" applyFont="1" applyFill="1" applyBorder="1" applyAlignment="1">
      <alignment horizontal="left"/>
    </xf>
    <xf numFmtId="43" fontId="3" fillId="3" borderId="1" xfId="13" applyNumberFormat="1" applyFont="1" applyFill="1" applyBorder="1" applyAlignment="1">
      <alignment horizontal="left"/>
    </xf>
    <xf numFmtId="0" fontId="3" fillId="3" borderId="1" xfId="13" applyFont="1" applyFill="1" applyBorder="1" applyAlignment="1">
      <alignment horizontal="left"/>
    </xf>
    <xf numFmtId="0" fontId="11" fillId="13" borderId="27" xfId="8" applyFont="1" applyFill="1" applyBorder="1" applyAlignment="1">
      <alignment horizontal="center"/>
    </xf>
    <xf numFmtId="0" fontId="11" fillId="13" borderId="33" xfId="8" applyFont="1" applyFill="1" applyBorder="1" applyAlignment="1">
      <alignment horizontal="center"/>
    </xf>
    <xf numFmtId="0" fontId="3" fillId="3" borderId="27" xfId="13" applyFont="1" applyFill="1" applyBorder="1" applyAlignment="1">
      <alignment horizontal="left"/>
    </xf>
    <xf numFmtId="0" fontId="3" fillId="3" borderId="33" xfId="13" applyFont="1" applyFill="1" applyBorder="1" applyAlignment="1">
      <alignment horizontal="left"/>
    </xf>
    <xf numFmtId="0" fontId="11" fillId="13" borderId="1" xfId="8" applyFont="1" applyFill="1" applyBorder="1" applyAlignment="1">
      <alignment horizontal="center"/>
    </xf>
    <xf numFmtId="177" fontId="23" fillId="6" borderId="44" xfId="1" applyNumberFormat="1" applyFont="1" applyFill="1" applyBorder="1" applyAlignment="1">
      <alignment horizontal="center"/>
    </xf>
    <xf numFmtId="177" fontId="23" fillId="6" borderId="45" xfId="1" applyNumberFormat="1" applyFont="1" applyFill="1" applyBorder="1" applyAlignment="1">
      <alignment horizontal="center"/>
    </xf>
    <xf numFmtId="177" fontId="23" fillId="6" borderId="46" xfId="1" applyNumberFormat="1" applyFont="1" applyFill="1" applyBorder="1" applyAlignment="1">
      <alignment horizontal="center"/>
    </xf>
    <xf numFmtId="177" fontId="25" fillId="21" borderId="44" xfId="8" applyNumberFormat="1" applyFont="1" applyFill="1" applyBorder="1" applyAlignment="1">
      <alignment horizontal="center" vertical="center"/>
    </xf>
    <xf numFmtId="177" fontId="25" fillId="21" borderId="45" xfId="8" applyNumberFormat="1" applyFont="1" applyFill="1" applyBorder="1" applyAlignment="1">
      <alignment horizontal="center" vertical="center"/>
    </xf>
    <xf numFmtId="177" fontId="25" fillId="21" borderId="46" xfId="8" applyNumberFormat="1" applyFont="1" applyFill="1" applyBorder="1" applyAlignment="1">
      <alignment horizontal="center" vertical="center"/>
    </xf>
    <xf numFmtId="0" fontId="11" fillId="13" borderId="27" xfId="13" applyFont="1" applyFill="1" applyBorder="1" applyAlignment="1">
      <alignment horizontal="center" vertical="center" wrapText="1"/>
    </xf>
    <xf numFmtId="0" fontId="11" fillId="13" borderId="33" xfId="13" applyFont="1" applyFill="1" applyBorder="1" applyAlignment="1">
      <alignment horizontal="center" vertical="center" wrapText="1"/>
    </xf>
    <xf numFmtId="0" fontId="11" fillId="14" borderId="27" xfId="8" applyFont="1" applyFill="1" applyBorder="1" applyAlignment="1">
      <alignment horizontal="left"/>
    </xf>
    <xf numFmtId="0" fontId="11" fillId="14" borderId="33" xfId="8" applyFont="1" applyFill="1" applyBorder="1" applyAlignment="1">
      <alignment horizontal="left"/>
    </xf>
    <xf numFmtId="164" fontId="11" fillId="14" borderId="27" xfId="17" applyFont="1" applyFill="1" applyBorder="1" applyAlignment="1">
      <alignment horizontal="left"/>
    </xf>
    <xf numFmtId="164" fontId="11" fillId="14" borderId="30" xfId="17" applyFont="1" applyFill="1" applyBorder="1" applyAlignment="1">
      <alignment horizontal="left"/>
    </xf>
    <xf numFmtId="164" fontId="11" fillId="14" borderId="33" xfId="17" applyFont="1" applyFill="1" applyBorder="1" applyAlignment="1">
      <alignment horizontal="left"/>
    </xf>
    <xf numFmtId="0" fontId="3" fillId="3" borderId="36" xfId="8" applyFont="1" applyFill="1" applyBorder="1" applyAlignment="1">
      <alignment horizontal="center" wrapText="1"/>
    </xf>
    <xf numFmtId="164" fontId="3" fillId="3" borderId="1" xfId="2" applyFont="1" applyFill="1" applyBorder="1" applyAlignment="1">
      <alignment horizontal="left"/>
    </xf>
    <xf numFmtId="0" fontId="3" fillId="3" borderId="1" xfId="8" applyFont="1" applyFill="1" applyBorder="1" applyAlignment="1">
      <alignment horizontal="left"/>
    </xf>
    <xf numFmtId="178" fontId="3" fillId="3" borderId="1" xfId="50" applyNumberFormat="1" applyFont="1" applyFill="1" applyBorder="1" applyAlignment="1">
      <alignment horizontal="center"/>
    </xf>
    <xf numFmtId="0" fontId="3" fillId="3" borderId="1" xfId="50" applyFont="1" applyFill="1" applyBorder="1" applyAlignment="1">
      <alignment horizontal="center"/>
    </xf>
    <xf numFmtId="175" fontId="3" fillId="3" borderId="1" xfId="50" applyNumberFormat="1" applyFont="1" applyFill="1" applyBorder="1" applyAlignment="1">
      <alignment horizontal="center"/>
    </xf>
    <xf numFmtId="177" fontId="3" fillId="3" borderId="1" xfId="50" applyNumberFormat="1" applyFont="1" applyFill="1" applyBorder="1" applyAlignment="1">
      <alignment horizontal="center"/>
    </xf>
    <xf numFmtId="49" fontId="23" fillId="6" borderId="37" xfId="0" applyNumberFormat="1" applyFont="1" applyFill="1" applyBorder="1" applyAlignment="1">
      <alignment horizontal="left"/>
    </xf>
    <xf numFmtId="49" fontId="25" fillId="17" borderId="37" xfId="0" applyNumberFormat="1" applyFont="1" applyFill="1" applyBorder="1" applyAlignment="1">
      <alignment horizontal="left"/>
    </xf>
    <xf numFmtId="49" fontId="23" fillId="0" borderId="37" xfId="0" applyNumberFormat="1" applyFont="1" applyBorder="1" applyAlignment="1">
      <alignment horizontal="left"/>
    </xf>
    <xf numFmtId="49" fontId="23" fillId="18" borderId="38" xfId="0" applyNumberFormat="1" applyFont="1" applyFill="1" applyBorder="1" applyAlignment="1">
      <alignment horizontal="left"/>
    </xf>
    <xf numFmtId="49" fontId="23" fillId="18" borderId="39" xfId="0" applyNumberFormat="1" applyFont="1" applyFill="1" applyBorder="1" applyAlignment="1">
      <alignment horizontal="left"/>
    </xf>
    <xf numFmtId="0" fontId="37" fillId="3" borderId="0" xfId="8" applyFont="1" applyFill="1" applyAlignment="1">
      <alignment horizontal="center" vertical="center"/>
    </xf>
    <xf numFmtId="0" fontId="37" fillId="0" borderId="0" xfId="8" applyFont="1" applyAlignment="1">
      <alignment horizontal="center"/>
    </xf>
    <xf numFmtId="0" fontId="11" fillId="14" borderId="1" xfId="8" applyFont="1" applyFill="1" applyBorder="1" applyAlignment="1">
      <alignment horizontal="left"/>
    </xf>
    <xf numFmtId="0" fontId="11" fillId="13" borderId="23" xfId="8" applyFont="1" applyFill="1" applyBorder="1" applyAlignment="1">
      <alignment horizontal="center" vertical="center"/>
    </xf>
    <xf numFmtId="0" fontId="37" fillId="3" borderId="1" xfId="8" applyFont="1" applyFill="1" applyBorder="1" applyAlignment="1">
      <alignment horizontal="right"/>
    </xf>
    <xf numFmtId="0" fontId="37" fillId="3" borderId="1" xfId="8" applyFont="1" applyFill="1" applyBorder="1" applyAlignment="1">
      <alignment horizontal="center"/>
    </xf>
    <xf numFmtId="0" fontId="37" fillId="3" borderId="1" xfId="8" applyFont="1" applyFill="1" applyBorder="1" applyAlignment="1">
      <alignment horizontal="left"/>
    </xf>
    <xf numFmtId="0" fontId="11" fillId="13" borderId="42" xfId="8" applyFont="1" applyFill="1" applyBorder="1" applyAlignment="1">
      <alignment horizontal="center"/>
    </xf>
    <xf numFmtId="0" fontId="11" fillId="13" borderId="31" xfId="8" applyFont="1" applyFill="1" applyBorder="1" applyAlignment="1">
      <alignment horizontal="center"/>
    </xf>
    <xf numFmtId="0" fontId="11" fillId="13" borderId="32" xfId="8" applyFont="1" applyFill="1" applyBorder="1" applyAlignment="1">
      <alignment horizontal="center"/>
    </xf>
    <xf numFmtId="0" fontId="11" fillId="5" borderId="31" xfId="13" applyFont="1" applyFill="1" applyBorder="1" applyAlignment="1">
      <alignment horizontal="center"/>
    </xf>
    <xf numFmtId="0" fontId="11" fillId="5" borderId="32" xfId="13" applyFont="1" applyFill="1" applyBorder="1" applyAlignment="1">
      <alignment horizontal="center"/>
    </xf>
    <xf numFmtId="0" fontId="11" fillId="13" borderId="24" xfId="8" applyFont="1" applyFill="1" applyBorder="1" applyAlignment="1">
      <alignment horizontal="center"/>
    </xf>
    <xf numFmtId="0" fontId="11" fillId="13" borderId="25" xfId="8" applyFont="1" applyFill="1" applyBorder="1" applyAlignment="1">
      <alignment horizontal="center"/>
    </xf>
    <xf numFmtId="0" fontId="11" fillId="13" borderId="26" xfId="8" applyFont="1" applyFill="1" applyBorder="1" applyAlignment="1">
      <alignment horizontal="center"/>
    </xf>
    <xf numFmtId="0" fontId="20" fillId="3" borderId="1" xfId="8" applyFont="1" applyFill="1" applyBorder="1" applyAlignment="1">
      <alignment horizontal="left"/>
    </xf>
    <xf numFmtId="164" fontId="19" fillId="13" borderId="34" xfId="2" applyFont="1" applyFill="1" applyBorder="1" applyAlignment="1">
      <alignment horizontal="center"/>
    </xf>
    <xf numFmtId="164" fontId="19" fillId="13" borderId="23" xfId="2" applyFont="1" applyFill="1" applyBorder="1" applyAlignment="1">
      <alignment horizontal="center"/>
    </xf>
    <xf numFmtId="164" fontId="19" fillId="15" borderId="27" xfId="2" applyFont="1" applyFill="1" applyBorder="1" applyAlignment="1">
      <alignment horizontal="center"/>
    </xf>
    <xf numFmtId="164" fontId="19" fillId="15" borderId="30" xfId="2" applyFont="1" applyFill="1" applyBorder="1" applyAlignment="1">
      <alignment horizontal="center"/>
    </xf>
    <xf numFmtId="0" fontId="11" fillId="15" borderId="1" xfId="8" applyFont="1" applyFill="1" applyBorder="1" applyAlignment="1">
      <alignment horizontal="left"/>
    </xf>
    <xf numFmtId="0" fontId="19" fillId="13" borderId="34" xfId="8" applyFont="1" applyFill="1" applyBorder="1" applyAlignment="1">
      <alignment horizontal="center"/>
    </xf>
    <xf numFmtId="0" fontId="19" fillId="13" borderId="23" xfId="8" applyFont="1" applyFill="1" applyBorder="1" applyAlignment="1">
      <alignment horizontal="center"/>
    </xf>
    <xf numFmtId="0" fontId="3" fillId="14" borderId="27" xfId="8" applyFont="1" applyFill="1" applyBorder="1" applyAlignment="1">
      <alignment horizontal="center"/>
    </xf>
    <xf numFmtId="0" fontId="3" fillId="14" borderId="30" xfId="8" applyFont="1" applyFill="1" applyBorder="1" applyAlignment="1">
      <alignment horizontal="center"/>
    </xf>
    <xf numFmtId="0" fontId="11" fillId="13" borderId="27" xfId="8" applyFont="1" applyFill="1" applyBorder="1" applyAlignment="1">
      <alignment horizontal="left"/>
    </xf>
    <xf numFmtId="0" fontId="11" fillId="13" borderId="30" xfId="8" applyFont="1" applyFill="1" applyBorder="1" applyAlignment="1">
      <alignment horizontal="left"/>
    </xf>
    <xf numFmtId="0" fontId="11" fillId="13" borderId="33" xfId="8" applyFont="1" applyFill="1" applyBorder="1" applyAlignment="1">
      <alignment horizontal="left"/>
    </xf>
    <xf numFmtId="0" fontId="11" fillId="13" borderId="34" xfId="8" applyFont="1" applyFill="1" applyBorder="1" applyAlignment="1">
      <alignment horizontal="center"/>
    </xf>
    <xf numFmtId="0" fontId="11" fillId="13" borderId="23" xfId="8" applyFont="1" applyFill="1" applyBorder="1" applyAlignment="1">
      <alignment horizontal="center"/>
    </xf>
    <xf numFmtId="0" fontId="11" fillId="14" borderId="1" xfId="18" applyFont="1" applyFill="1" applyBorder="1" applyAlignment="1">
      <alignment horizontal="left"/>
    </xf>
    <xf numFmtId="164" fontId="11" fillId="14" borderId="30" xfId="2" applyFont="1" applyFill="1" applyBorder="1" applyAlignment="1">
      <alignment horizontal="right"/>
    </xf>
    <xf numFmtId="164" fontId="11" fillId="14" borderId="33" xfId="2" applyFont="1" applyFill="1" applyBorder="1" applyAlignment="1">
      <alignment horizontal="right"/>
    </xf>
    <xf numFmtId="0" fontId="11" fillId="13" borderId="27" xfId="8" applyFont="1" applyFill="1" applyBorder="1" applyAlignment="1">
      <alignment horizontal="center" vertical="center" wrapText="1"/>
    </xf>
    <xf numFmtId="0" fontId="11" fillId="13" borderId="30" xfId="8" applyFont="1" applyFill="1" applyBorder="1" applyAlignment="1">
      <alignment horizontal="center" vertical="center" wrapText="1"/>
    </xf>
    <xf numFmtId="0" fontId="11" fillId="13" borderId="33" xfId="8" applyFont="1" applyFill="1" applyBorder="1" applyAlignment="1">
      <alignment horizontal="center" vertical="center" wrapText="1"/>
    </xf>
    <xf numFmtId="177" fontId="3" fillId="3" borderId="27" xfId="0" applyNumberFormat="1" applyFont="1" applyFill="1" applyBorder="1" applyAlignment="1">
      <alignment horizontal="center"/>
    </xf>
    <xf numFmtId="177" fontId="3" fillId="3" borderId="30" xfId="0" applyNumberFormat="1" applyFont="1" applyFill="1" applyBorder="1" applyAlignment="1">
      <alignment horizontal="center"/>
    </xf>
    <xf numFmtId="177" fontId="3" fillId="3" borderId="33" xfId="0" applyNumberFormat="1" applyFont="1" applyFill="1" applyBorder="1" applyAlignment="1">
      <alignment horizontal="center"/>
    </xf>
    <xf numFmtId="164" fontId="3" fillId="4" borderId="30" xfId="2" applyFont="1" applyFill="1" applyBorder="1" applyAlignment="1">
      <alignment horizontal="center"/>
    </xf>
    <xf numFmtId="164" fontId="3" fillId="4" borderId="33" xfId="2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3" fillId="3" borderId="1" xfId="2" applyFont="1" applyFill="1" applyBorder="1" applyAlignment="1">
      <alignment horizontal="right"/>
    </xf>
    <xf numFmtId="177" fontId="3" fillId="3" borderId="1" xfId="0" applyNumberFormat="1" applyFont="1" applyFill="1" applyBorder="1" applyAlignment="1">
      <alignment horizontal="right"/>
    </xf>
    <xf numFmtId="177" fontId="11" fillId="14" borderId="27" xfId="8" applyNumberFormat="1" applyFont="1" applyFill="1" applyBorder="1" applyAlignment="1">
      <alignment horizontal="center" vertical="center"/>
    </xf>
    <xf numFmtId="177" fontId="11" fillId="14" borderId="30" xfId="8" applyNumberFormat="1" applyFont="1" applyFill="1" applyBorder="1" applyAlignment="1">
      <alignment horizontal="center" vertical="center"/>
    </xf>
    <xf numFmtId="177" fontId="11" fillId="14" borderId="33" xfId="8" applyNumberFormat="1" applyFont="1" applyFill="1" applyBorder="1" applyAlignment="1">
      <alignment horizontal="center" vertical="center"/>
    </xf>
    <xf numFmtId="43" fontId="3" fillId="3" borderId="1" xfId="24" applyFont="1" applyFill="1" applyBorder="1" applyAlignment="1">
      <alignment horizontal="left"/>
    </xf>
    <xf numFmtId="0" fontId="11" fillId="7" borderId="13" xfId="28" applyFont="1" applyFill="1" applyBorder="1" applyAlignment="1">
      <alignment horizontal="center"/>
    </xf>
    <xf numFmtId="0" fontId="27" fillId="2" borderId="14" xfId="28" applyFont="1" applyFill="1" applyBorder="1" applyAlignment="1">
      <alignment horizontal="left" vertical="top" wrapText="1" readingOrder="1"/>
    </xf>
    <xf numFmtId="0" fontId="27" fillId="2" borderId="15" xfId="28" applyFont="1" applyFill="1" applyBorder="1" applyAlignment="1">
      <alignment horizontal="left" vertical="top" wrapText="1" readingOrder="1"/>
    </xf>
    <xf numFmtId="0" fontId="15" fillId="2" borderId="2" xfId="28" applyFont="1" applyFill="1" applyBorder="1" applyAlignment="1">
      <alignment horizontal="center" vertical="center"/>
    </xf>
    <xf numFmtId="0" fontId="24" fillId="2" borderId="0" xfId="49" applyFont="1" applyFill="1" applyAlignment="1">
      <alignment horizontal="center" vertical="center" wrapText="1" readingOrder="1"/>
    </xf>
    <xf numFmtId="0" fontId="24" fillId="2" borderId="0" xfId="49" applyFont="1" applyFill="1" applyAlignment="1">
      <alignment horizontal="center" vertical="center" readingOrder="1"/>
    </xf>
    <xf numFmtId="0" fontId="20" fillId="7" borderId="0" xfId="28" applyFont="1" applyFill="1" applyAlignment="1">
      <alignment horizontal="center"/>
    </xf>
    <xf numFmtId="0" fontId="11" fillId="7" borderId="0" xfId="28" applyFont="1" applyFill="1" applyAlignment="1">
      <alignment horizontal="center"/>
    </xf>
    <xf numFmtId="0" fontId="29" fillId="2" borderId="14" xfId="28" applyFont="1" applyFill="1" applyBorder="1" applyAlignment="1">
      <alignment horizontal="left" vertical="top" wrapText="1" readingOrder="1"/>
    </xf>
    <xf numFmtId="0" fontId="29" fillId="2" borderId="15" xfId="28" applyFont="1" applyFill="1" applyBorder="1" applyAlignment="1">
      <alignment horizontal="left" vertical="top" wrapText="1" readingOrder="1"/>
    </xf>
    <xf numFmtId="0" fontId="31" fillId="2" borderId="0" xfId="28" applyFont="1" applyFill="1" applyAlignment="1">
      <alignment horizontal="left" vertical="center" wrapText="1" readingOrder="1"/>
    </xf>
    <xf numFmtId="44" fontId="31" fillId="2" borderId="0" xfId="48" applyFont="1" applyFill="1" applyAlignment="1">
      <alignment horizontal="center" vertical="center"/>
    </xf>
    <xf numFmtId="0" fontId="15" fillId="2" borderId="0" xfId="28" applyFont="1" applyFill="1" applyAlignment="1">
      <alignment horizontal="left" vertical="center" wrapText="1"/>
    </xf>
    <xf numFmtId="44" fontId="15" fillId="2" borderId="0" xfId="48" applyFont="1" applyFill="1" applyAlignment="1">
      <alignment horizontal="center" vertical="center"/>
    </xf>
    <xf numFmtId="4" fontId="23" fillId="2" borderId="0" xfId="28" applyNumberFormat="1" applyFont="1" applyFill="1" applyAlignment="1">
      <alignment horizontal="center" vertical="top" wrapText="1" readingOrder="1"/>
    </xf>
    <xf numFmtId="0" fontId="28" fillId="2" borderId="0" xfId="28" applyFont="1" applyFill="1" applyAlignment="1">
      <alignment horizontal="center"/>
    </xf>
    <xf numFmtId="0" fontId="23" fillId="0" borderId="8" xfId="28" applyFont="1" applyBorder="1" applyAlignment="1">
      <alignment horizontal="left" vertical="top" wrapText="1" readingOrder="1"/>
    </xf>
    <xf numFmtId="0" fontId="23" fillId="0" borderId="9" xfId="28" applyFont="1" applyBorder="1" applyAlignment="1">
      <alignment horizontal="left" vertical="top" wrapText="1" readingOrder="1"/>
    </xf>
    <xf numFmtId="0" fontId="30" fillId="2" borderId="0" xfId="28" applyFont="1" applyFill="1" applyAlignment="1">
      <alignment horizontal="center"/>
    </xf>
    <xf numFmtId="44" fontId="20" fillId="2" borderId="0" xfId="48" applyFont="1" applyFill="1" applyAlignment="1">
      <alignment horizontal="center" vertical="center" wrapText="1" readingOrder="1"/>
    </xf>
    <xf numFmtId="0" fontId="20" fillId="2" borderId="0" xfId="28" applyFont="1" applyFill="1" applyAlignment="1">
      <alignment horizontal="center"/>
    </xf>
    <xf numFmtId="0" fontId="23" fillId="0" borderId="8" xfId="28" applyFont="1" applyBorder="1" applyAlignment="1">
      <alignment horizontal="left" vertical="top" readingOrder="1"/>
    </xf>
    <xf numFmtId="0" fontId="23" fillId="0" borderId="11" xfId="28" applyFont="1" applyBorder="1" applyAlignment="1">
      <alignment horizontal="left" vertical="top" readingOrder="1"/>
    </xf>
    <xf numFmtId="0" fontId="23" fillId="0" borderId="9" xfId="28" applyFont="1" applyBorder="1" applyAlignment="1">
      <alignment horizontal="left" vertical="top" readingOrder="1"/>
    </xf>
    <xf numFmtId="0" fontId="24" fillId="9" borderId="8" xfId="28" applyFont="1" applyFill="1" applyBorder="1" applyAlignment="1">
      <alignment horizontal="left" vertical="top" wrapText="1" readingOrder="1"/>
    </xf>
    <xf numFmtId="0" fontId="24" fillId="9" borderId="9" xfId="28" applyFont="1" applyFill="1" applyBorder="1" applyAlignment="1">
      <alignment horizontal="left" vertical="top" wrapText="1" readingOrder="1"/>
    </xf>
  </cellXfs>
  <cellStyles count="76">
    <cellStyle name="Comma 2" xfId="6" xr:uid="{00000000-0005-0000-0000-000000000000}"/>
    <cellStyle name="Comma 2 4" xfId="64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Millares" xfId="24" builtinId="3"/>
    <cellStyle name="Millares 10" xfId="46" xr:uid="{00000000-0005-0000-0000-000008000000}"/>
    <cellStyle name="Millares 10 2" xfId="52" xr:uid="{FCAD487C-1D6C-4C74-9213-26B79D3C6DA1}"/>
    <cellStyle name="Millares 11" xfId="53" xr:uid="{00000000-0005-0000-0000-000061000000}"/>
    <cellStyle name="Millares 12" xfId="72" xr:uid="{2ABF22C4-60B0-4AA9-918E-4C5D2BD8A1C8}"/>
    <cellStyle name="Millares 13" xfId="75" xr:uid="{87E3871F-60A9-4A19-A240-658FD214A3BF}"/>
    <cellStyle name="Millares 14 2 4" xfId="74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6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5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" xfId="48" builtinId="4"/>
    <cellStyle name="Moneda 2" xfId="44" xr:uid="{00000000-0005-0000-0000-000017000000}"/>
    <cellStyle name="Moneda 3" xfId="43" xr:uid="{00000000-0005-0000-0000-000018000000}"/>
    <cellStyle name="Moneda 4" xfId="67" xr:uid="{13134C84-93BF-4BA5-8868-0D5BCD10A5BD}"/>
    <cellStyle name="Normal" xfId="0" builtinId="0"/>
    <cellStyle name="Normal 10" xfId="33" xr:uid="{00000000-0005-0000-0000-00001A000000}"/>
    <cellStyle name="Normal 10 2" xfId="51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8" xr:uid="{4D0C72A7-295F-40A9-9B2B-794BE2DA033F}"/>
    <cellStyle name="Normal 12 2" xfId="29" xr:uid="{00000000-0005-0000-0000-00001E000000}"/>
    <cellStyle name="Normal 13" xfId="70" xr:uid="{A35074EC-5E99-44EC-A49C-A9A97C90FBD4}"/>
    <cellStyle name="Normal 14" xfId="71" xr:uid="{6BBF4C20-A988-4B41-B00A-7C287E6873E4}"/>
    <cellStyle name="Normal 15" xfId="73" xr:uid="{A4B35303-D4BF-4BE2-A97B-E176FB96EFBA}"/>
    <cellStyle name="Normal 2" xfId="1" xr:uid="{00000000-0005-0000-0000-00001F000000}"/>
    <cellStyle name="Normal 2 2" xfId="14" xr:uid="{00000000-0005-0000-0000-000020000000}"/>
    <cellStyle name="Normal 2 2 10" xfId="59" xr:uid="{F4318C62-39E8-44A2-909B-A97BFE969B7F}"/>
    <cellStyle name="Normal 2 3" xfId="28" xr:uid="{00000000-0005-0000-0000-000021000000}"/>
    <cellStyle name="Normal 2 3 2" xfId="49" xr:uid="{75E8DEA5-6230-4790-8474-9BA9765BC118}"/>
    <cellStyle name="Normal 2 3 2 2" xfId="58" xr:uid="{6DD41CF8-72A4-4DF1-A015-72504EC71A87}"/>
    <cellStyle name="Normal 2 3 4" xfId="65" xr:uid="{51476E6B-A431-4486-9543-9893CAF1E910}"/>
    <cellStyle name="Normal 2 35" xfId="63" xr:uid="{0CC99C29-AB57-4BFB-9251-B1D4D85AFB6B}"/>
    <cellStyle name="Normal 2 4" xfId="37" xr:uid="{00000000-0005-0000-0000-000022000000}"/>
    <cellStyle name="Normal 2 4 2" xfId="50" xr:uid="{F2869022-520F-4A6A-A154-53483EBB893F}"/>
    <cellStyle name="Normal 2 5" xfId="54" xr:uid="{00000000-0005-0000-0000-000031000000}"/>
    <cellStyle name="Normal 20" xfId="62" xr:uid="{798235B2-F3BF-4D73-94CA-57B95128AF77}"/>
    <cellStyle name="Normal 24" xfId="25" xr:uid="{00000000-0005-0000-0000-000023000000}"/>
    <cellStyle name="Normal 26" xfId="57" xr:uid="{E1B5EFC1-E640-40D9-B030-62E50A1B5EBF}"/>
    <cellStyle name="Normal 3" xfId="9" xr:uid="{00000000-0005-0000-0000-000024000000}"/>
    <cellStyle name="Normal 39" xfId="66" xr:uid="{F2CA3AF4-E47F-44D3-ABDB-46748602C28F}"/>
    <cellStyle name="Normal 4" xfId="16" xr:uid="{00000000-0005-0000-0000-000025000000}"/>
    <cellStyle name="Normal 4 2" xfId="60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1" xr:uid="{F8B73A6B-A9C8-461E-8193-FA242F2E45FB}"/>
    <cellStyle name="Porcentaje 4" xfId="69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4454-B47D-4FA5-94FE-BD140E1E440D}">
  <sheetPr>
    <pageSetUpPr fitToPage="1"/>
  </sheetPr>
  <dimension ref="A1:O113"/>
  <sheetViews>
    <sheetView showGridLines="0" topLeftCell="B1" zoomScale="85" zoomScaleNormal="85" zoomScaleSheetLayoutView="85" workbookViewId="0">
      <selection activeCell="E107" sqref="E107"/>
    </sheetView>
  </sheetViews>
  <sheetFormatPr baseColWidth="10" defaultRowHeight="12.75" x14ac:dyDescent="0.2"/>
  <cols>
    <col min="1" max="1" width="4.5703125" style="2" customWidth="1"/>
    <col min="2" max="2" width="41.85546875" style="2" customWidth="1"/>
    <col min="3" max="3" width="13.42578125" style="2" customWidth="1"/>
    <col min="4" max="4" width="17.28515625" style="2" bestFit="1" customWidth="1"/>
    <col min="5" max="5" width="21" style="2" customWidth="1"/>
    <col min="6" max="6" width="16.42578125" style="2" customWidth="1"/>
    <col min="7" max="7" width="29.42578125" style="2" customWidth="1"/>
    <col min="8" max="8" width="13" style="2" bestFit="1" customWidth="1"/>
    <col min="9" max="9" width="14.140625" style="2" customWidth="1"/>
    <col min="10" max="10" width="15.28515625" style="1" customWidth="1"/>
    <col min="11" max="11" width="12.140625" style="2" customWidth="1"/>
    <col min="12" max="12" width="10.140625" style="2" bestFit="1" customWidth="1"/>
    <col min="13" max="13" width="11.28515625" style="2" bestFit="1" customWidth="1"/>
    <col min="14" max="253" width="9.140625" style="2" customWidth="1"/>
    <col min="254" max="254" width="4.140625" style="2" customWidth="1"/>
    <col min="255" max="255" width="43.85546875" style="2" customWidth="1"/>
    <col min="256" max="256" width="0.140625" style="2" customWidth="1"/>
    <col min="257" max="258" width="14.7109375" style="2" customWidth="1"/>
    <col min="259" max="259" width="24.5703125" style="2" customWidth="1"/>
    <col min="260" max="260" width="23.85546875" style="2" customWidth="1"/>
    <col min="261" max="261" width="0.28515625" style="2" customWidth="1"/>
    <col min="262" max="262" width="14.28515625" style="2" customWidth="1"/>
    <col min="263" max="263" width="14.5703125" style="2" customWidth="1"/>
    <col min="264" max="264" width="0.28515625" style="2" customWidth="1"/>
    <col min="265" max="265" width="4.7109375" style="2" customWidth="1"/>
    <col min="266" max="509" width="9.140625" style="2" customWidth="1"/>
    <col min="510" max="510" width="4.140625" style="2" customWidth="1"/>
    <col min="511" max="511" width="43.85546875" style="2" customWidth="1"/>
    <col min="512" max="512" width="0.140625" style="2" customWidth="1"/>
    <col min="513" max="514" width="14.7109375" style="2" customWidth="1"/>
    <col min="515" max="515" width="24.5703125" style="2" customWidth="1"/>
    <col min="516" max="516" width="23.85546875" style="2" customWidth="1"/>
    <col min="517" max="517" width="0.28515625" style="2" customWidth="1"/>
    <col min="518" max="518" width="14.28515625" style="2" customWidth="1"/>
    <col min="519" max="519" width="14.5703125" style="2" customWidth="1"/>
    <col min="520" max="520" width="0.28515625" style="2" customWidth="1"/>
    <col min="521" max="521" width="4.7109375" style="2" customWidth="1"/>
    <col min="522" max="765" width="9.140625" style="2" customWidth="1"/>
    <col min="766" max="766" width="4.140625" style="2" customWidth="1"/>
    <col min="767" max="767" width="43.85546875" style="2" customWidth="1"/>
    <col min="768" max="768" width="0.140625" style="2" customWidth="1"/>
    <col min="769" max="770" width="14.7109375" style="2" customWidth="1"/>
    <col min="771" max="771" width="24.5703125" style="2" customWidth="1"/>
    <col min="772" max="772" width="23.85546875" style="2" customWidth="1"/>
    <col min="773" max="773" width="0.28515625" style="2" customWidth="1"/>
    <col min="774" max="774" width="14.28515625" style="2" customWidth="1"/>
    <col min="775" max="775" width="14.5703125" style="2" customWidth="1"/>
    <col min="776" max="776" width="0.28515625" style="2" customWidth="1"/>
    <col min="777" max="777" width="4.7109375" style="2" customWidth="1"/>
    <col min="778" max="1021" width="9.140625" style="2" customWidth="1"/>
    <col min="1022" max="1022" width="4.140625" style="2" customWidth="1"/>
    <col min="1023" max="1023" width="43.85546875" style="2" customWidth="1"/>
    <col min="1024" max="1024" width="0.140625" style="2" customWidth="1"/>
    <col min="1025" max="1026" width="14.7109375" style="2" customWidth="1"/>
    <col min="1027" max="1027" width="24.5703125" style="2" customWidth="1"/>
    <col min="1028" max="1028" width="23.85546875" style="2" customWidth="1"/>
    <col min="1029" max="1029" width="0.28515625" style="2" customWidth="1"/>
    <col min="1030" max="1030" width="14.28515625" style="2" customWidth="1"/>
    <col min="1031" max="1031" width="14.5703125" style="2" customWidth="1"/>
    <col min="1032" max="1032" width="0.28515625" style="2" customWidth="1"/>
    <col min="1033" max="1033" width="4.7109375" style="2" customWidth="1"/>
    <col min="1034" max="1277" width="9.140625" style="2" customWidth="1"/>
    <col min="1278" max="1278" width="4.140625" style="2" customWidth="1"/>
    <col min="1279" max="1279" width="43.85546875" style="2" customWidth="1"/>
    <col min="1280" max="1280" width="0.140625" style="2" customWidth="1"/>
    <col min="1281" max="1282" width="14.7109375" style="2" customWidth="1"/>
    <col min="1283" max="1283" width="24.5703125" style="2" customWidth="1"/>
    <col min="1284" max="1284" width="23.85546875" style="2" customWidth="1"/>
    <col min="1285" max="1285" width="0.28515625" style="2" customWidth="1"/>
    <col min="1286" max="1286" width="14.28515625" style="2" customWidth="1"/>
    <col min="1287" max="1287" width="14.5703125" style="2" customWidth="1"/>
    <col min="1288" max="1288" width="0.28515625" style="2" customWidth="1"/>
    <col min="1289" max="1289" width="4.7109375" style="2" customWidth="1"/>
    <col min="1290" max="1533" width="9.140625" style="2" customWidth="1"/>
    <col min="1534" max="1534" width="4.140625" style="2" customWidth="1"/>
    <col min="1535" max="1535" width="43.85546875" style="2" customWidth="1"/>
    <col min="1536" max="1536" width="0.140625" style="2" customWidth="1"/>
    <col min="1537" max="1538" width="14.7109375" style="2" customWidth="1"/>
    <col min="1539" max="1539" width="24.5703125" style="2" customWidth="1"/>
    <col min="1540" max="1540" width="23.85546875" style="2" customWidth="1"/>
    <col min="1541" max="1541" width="0.28515625" style="2" customWidth="1"/>
    <col min="1542" max="1542" width="14.28515625" style="2" customWidth="1"/>
    <col min="1543" max="1543" width="14.5703125" style="2" customWidth="1"/>
    <col min="1544" max="1544" width="0.28515625" style="2" customWidth="1"/>
    <col min="1545" max="1545" width="4.7109375" style="2" customWidth="1"/>
    <col min="1546" max="1789" width="9.140625" style="2" customWidth="1"/>
    <col min="1790" max="1790" width="4.140625" style="2" customWidth="1"/>
    <col min="1791" max="1791" width="43.85546875" style="2" customWidth="1"/>
    <col min="1792" max="1792" width="0.140625" style="2" customWidth="1"/>
    <col min="1793" max="1794" width="14.7109375" style="2" customWidth="1"/>
    <col min="1795" max="1795" width="24.5703125" style="2" customWidth="1"/>
    <col min="1796" max="1796" width="23.85546875" style="2" customWidth="1"/>
    <col min="1797" max="1797" width="0.28515625" style="2" customWidth="1"/>
    <col min="1798" max="1798" width="14.28515625" style="2" customWidth="1"/>
    <col min="1799" max="1799" width="14.5703125" style="2" customWidth="1"/>
    <col min="1800" max="1800" width="0.28515625" style="2" customWidth="1"/>
    <col min="1801" max="1801" width="4.7109375" style="2" customWidth="1"/>
    <col min="1802" max="2045" width="9.140625" style="2" customWidth="1"/>
    <col min="2046" max="2046" width="4.140625" style="2" customWidth="1"/>
    <col min="2047" max="2047" width="43.85546875" style="2" customWidth="1"/>
    <col min="2048" max="2048" width="0.140625" style="2" customWidth="1"/>
    <col min="2049" max="2050" width="14.7109375" style="2" customWidth="1"/>
    <col min="2051" max="2051" width="24.5703125" style="2" customWidth="1"/>
    <col min="2052" max="2052" width="23.85546875" style="2" customWidth="1"/>
    <col min="2053" max="2053" width="0.28515625" style="2" customWidth="1"/>
    <col min="2054" max="2054" width="14.28515625" style="2" customWidth="1"/>
    <col min="2055" max="2055" width="14.5703125" style="2" customWidth="1"/>
    <col min="2056" max="2056" width="0.28515625" style="2" customWidth="1"/>
    <col min="2057" max="2057" width="4.7109375" style="2" customWidth="1"/>
    <col min="2058" max="2301" width="9.140625" style="2" customWidth="1"/>
    <col min="2302" max="2302" width="4.140625" style="2" customWidth="1"/>
    <col min="2303" max="2303" width="43.85546875" style="2" customWidth="1"/>
    <col min="2304" max="2304" width="0.140625" style="2" customWidth="1"/>
    <col min="2305" max="2306" width="14.7109375" style="2" customWidth="1"/>
    <col min="2307" max="2307" width="24.5703125" style="2" customWidth="1"/>
    <col min="2308" max="2308" width="23.85546875" style="2" customWidth="1"/>
    <col min="2309" max="2309" width="0.28515625" style="2" customWidth="1"/>
    <col min="2310" max="2310" width="14.28515625" style="2" customWidth="1"/>
    <col min="2311" max="2311" width="14.5703125" style="2" customWidth="1"/>
    <col min="2312" max="2312" width="0.28515625" style="2" customWidth="1"/>
    <col min="2313" max="2313" width="4.7109375" style="2" customWidth="1"/>
    <col min="2314" max="2557" width="9.140625" style="2" customWidth="1"/>
    <col min="2558" max="2558" width="4.140625" style="2" customWidth="1"/>
    <col min="2559" max="2559" width="43.85546875" style="2" customWidth="1"/>
    <col min="2560" max="2560" width="0.140625" style="2" customWidth="1"/>
    <col min="2561" max="2562" width="14.7109375" style="2" customWidth="1"/>
    <col min="2563" max="2563" width="24.5703125" style="2" customWidth="1"/>
    <col min="2564" max="2564" width="23.85546875" style="2" customWidth="1"/>
    <col min="2565" max="2565" width="0.28515625" style="2" customWidth="1"/>
    <col min="2566" max="2566" width="14.28515625" style="2" customWidth="1"/>
    <col min="2567" max="2567" width="14.5703125" style="2" customWidth="1"/>
    <col min="2568" max="2568" width="0.28515625" style="2" customWidth="1"/>
    <col min="2569" max="2569" width="4.7109375" style="2" customWidth="1"/>
    <col min="2570" max="2813" width="9.140625" style="2" customWidth="1"/>
    <col min="2814" max="2814" width="4.140625" style="2" customWidth="1"/>
    <col min="2815" max="2815" width="43.85546875" style="2" customWidth="1"/>
    <col min="2816" max="2816" width="0.140625" style="2" customWidth="1"/>
    <col min="2817" max="2818" width="14.7109375" style="2" customWidth="1"/>
    <col min="2819" max="2819" width="24.5703125" style="2" customWidth="1"/>
    <col min="2820" max="2820" width="23.85546875" style="2" customWidth="1"/>
    <col min="2821" max="2821" width="0.28515625" style="2" customWidth="1"/>
    <col min="2822" max="2822" width="14.28515625" style="2" customWidth="1"/>
    <col min="2823" max="2823" width="14.5703125" style="2" customWidth="1"/>
    <col min="2824" max="2824" width="0.28515625" style="2" customWidth="1"/>
    <col min="2825" max="2825" width="4.7109375" style="2" customWidth="1"/>
    <col min="2826" max="3069" width="9.140625" style="2" customWidth="1"/>
    <col min="3070" max="3070" width="4.140625" style="2" customWidth="1"/>
    <col min="3071" max="3071" width="43.85546875" style="2" customWidth="1"/>
    <col min="3072" max="3072" width="0.140625" style="2" customWidth="1"/>
    <col min="3073" max="3074" width="14.7109375" style="2" customWidth="1"/>
    <col min="3075" max="3075" width="24.5703125" style="2" customWidth="1"/>
    <col min="3076" max="3076" width="23.85546875" style="2" customWidth="1"/>
    <col min="3077" max="3077" width="0.28515625" style="2" customWidth="1"/>
    <col min="3078" max="3078" width="14.28515625" style="2" customWidth="1"/>
    <col min="3079" max="3079" width="14.5703125" style="2" customWidth="1"/>
    <col min="3080" max="3080" width="0.28515625" style="2" customWidth="1"/>
    <col min="3081" max="3081" width="4.7109375" style="2" customWidth="1"/>
    <col min="3082" max="3325" width="9.140625" style="2" customWidth="1"/>
    <col min="3326" max="3326" width="4.140625" style="2" customWidth="1"/>
    <col min="3327" max="3327" width="43.85546875" style="2" customWidth="1"/>
    <col min="3328" max="3328" width="0.140625" style="2" customWidth="1"/>
    <col min="3329" max="3330" width="14.7109375" style="2" customWidth="1"/>
    <col min="3331" max="3331" width="24.5703125" style="2" customWidth="1"/>
    <col min="3332" max="3332" width="23.85546875" style="2" customWidth="1"/>
    <col min="3333" max="3333" width="0.28515625" style="2" customWidth="1"/>
    <col min="3334" max="3334" width="14.28515625" style="2" customWidth="1"/>
    <col min="3335" max="3335" width="14.5703125" style="2" customWidth="1"/>
    <col min="3336" max="3336" width="0.28515625" style="2" customWidth="1"/>
    <col min="3337" max="3337" width="4.7109375" style="2" customWidth="1"/>
    <col min="3338" max="3581" width="9.140625" style="2" customWidth="1"/>
    <col min="3582" max="3582" width="4.140625" style="2" customWidth="1"/>
    <col min="3583" max="3583" width="43.85546875" style="2" customWidth="1"/>
    <col min="3584" max="3584" width="0.140625" style="2" customWidth="1"/>
    <col min="3585" max="3586" width="14.7109375" style="2" customWidth="1"/>
    <col min="3587" max="3587" width="24.5703125" style="2" customWidth="1"/>
    <col min="3588" max="3588" width="23.85546875" style="2" customWidth="1"/>
    <col min="3589" max="3589" width="0.28515625" style="2" customWidth="1"/>
    <col min="3590" max="3590" width="14.28515625" style="2" customWidth="1"/>
    <col min="3591" max="3591" width="14.5703125" style="2" customWidth="1"/>
    <col min="3592" max="3592" width="0.28515625" style="2" customWidth="1"/>
    <col min="3593" max="3593" width="4.7109375" style="2" customWidth="1"/>
    <col min="3594" max="3837" width="9.140625" style="2" customWidth="1"/>
    <col min="3838" max="3838" width="4.140625" style="2" customWidth="1"/>
    <col min="3839" max="3839" width="43.85546875" style="2" customWidth="1"/>
    <col min="3840" max="3840" width="0.140625" style="2" customWidth="1"/>
    <col min="3841" max="3842" width="14.7109375" style="2" customWidth="1"/>
    <col min="3843" max="3843" width="24.5703125" style="2" customWidth="1"/>
    <col min="3844" max="3844" width="23.85546875" style="2" customWidth="1"/>
    <col min="3845" max="3845" width="0.28515625" style="2" customWidth="1"/>
    <col min="3846" max="3846" width="14.28515625" style="2" customWidth="1"/>
    <col min="3847" max="3847" width="14.5703125" style="2" customWidth="1"/>
    <col min="3848" max="3848" width="0.28515625" style="2" customWidth="1"/>
    <col min="3849" max="3849" width="4.7109375" style="2" customWidth="1"/>
    <col min="3850" max="4093" width="9.140625" style="2" customWidth="1"/>
    <col min="4094" max="4094" width="4.140625" style="2" customWidth="1"/>
    <col min="4095" max="4095" width="43.85546875" style="2" customWidth="1"/>
    <col min="4096" max="4096" width="0.140625" style="2" customWidth="1"/>
    <col min="4097" max="4098" width="14.7109375" style="2" customWidth="1"/>
    <col min="4099" max="4099" width="24.5703125" style="2" customWidth="1"/>
    <col min="4100" max="4100" width="23.85546875" style="2" customWidth="1"/>
    <col min="4101" max="4101" width="0.28515625" style="2" customWidth="1"/>
    <col min="4102" max="4102" width="14.28515625" style="2" customWidth="1"/>
    <col min="4103" max="4103" width="14.5703125" style="2" customWidth="1"/>
    <col min="4104" max="4104" width="0.28515625" style="2" customWidth="1"/>
    <col min="4105" max="4105" width="4.7109375" style="2" customWidth="1"/>
    <col min="4106" max="4349" width="9.140625" style="2" customWidth="1"/>
    <col min="4350" max="4350" width="4.140625" style="2" customWidth="1"/>
    <col min="4351" max="4351" width="43.85546875" style="2" customWidth="1"/>
    <col min="4352" max="4352" width="0.140625" style="2" customWidth="1"/>
    <col min="4353" max="4354" width="14.7109375" style="2" customWidth="1"/>
    <col min="4355" max="4355" width="24.5703125" style="2" customWidth="1"/>
    <col min="4356" max="4356" width="23.85546875" style="2" customWidth="1"/>
    <col min="4357" max="4357" width="0.28515625" style="2" customWidth="1"/>
    <col min="4358" max="4358" width="14.28515625" style="2" customWidth="1"/>
    <col min="4359" max="4359" width="14.5703125" style="2" customWidth="1"/>
    <col min="4360" max="4360" width="0.28515625" style="2" customWidth="1"/>
    <col min="4361" max="4361" width="4.7109375" style="2" customWidth="1"/>
    <col min="4362" max="4605" width="9.140625" style="2" customWidth="1"/>
    <col min="4606" max="4606" width="4.140625" style="2" customWidth="1"/>
    <col min="4607" max="4607" width="43.85546875" style="2" customWidth="1"/>
    <col min="4608" max="4608" width="0.140625" style="2" customWidth="1"/>
    <col min="4609" max="4610" width="14.7109375" style="2" customWidth="1"/>
    <col min="4611" max="4611" width="24.5703125" style="2" customWidth="1"/>
    <col min="4612" max="4612" width="23.85546875" style="2" customWidth="1"/>
    <col min="4613" max="4613" width="0.28515625" style="2" customWidth="1"/>
    <col min="4614" max="4614" width="14.28515625" style="2" customWidth="1"/>
    <col min="4615" max="4615" width="14.5703125" style="2" customWidth="1"/>
    <col min="4616" max="4616" width="0.28515625" style="2" customWidth="1"/>
    <col min="4617" max="4617" width="4.7109375" style="2" customWidth="1"/>
    <col min="4618" max="4861" width="9.140625" style="2" customWidth="1"/>
    <col min="4862" max="4862" width="4.140625" style="2" customWidth="1"/>
    <col min="4863" max="4863" width="43.85546875" style="2" customWidth="1"/>
    <col min="4864" max="4864" width="0.140625" style="2" customWidth="1"/>
    <col min="4865" max="4866" width="14.7109375" style="2" customWidth="1"/>
    <col min="4867" max="4867" width="24.5703125" style="2" customWidth="1"/>
    <col min="4868" max="4868" width="23.85546875" style="2" customWidth="1"/>
    <col min="4869" max="4869" width="0.28515625" style="2" customWidth="1"/>
    <col min="4870" max="4870" width="14.28515625" style="2" customWidth="1"/>
    <col min="4871" max="4871" width="14.5703125" style="2" customWidth="1"/>
    <col min="4872" max="4872" width="0.28515625" style="2" customWidth="1"/>
    <col min="4873" max="4873" width="4.7109375" style="2" customWidth="1"/>
    <col min="4874" max="5117" width="9.140625" style="2" customWidth="1"/>
    <col min="5118" max="5118" width="4.140625" style="2" customWidth="1"/>
    <col min="5119" max="5119" width="43.85546875" style="2" customWidth="1"/>
    <col min="5120" max="5120" width="0.140625" style="2" customWidth="1"/>
    <col min="5121" max="5122" width="14.7109375" style="2" customWidth="1"/>
    <col min="5123" max="5123" width="24.5703125" style="2" customWidth="1"/>
    <col min="5124" max="5124" width="23.85546875" style="2" customWidth="1"/>
    <col min="5125" max="5125" width="0.28515625" style="2" customWidth="1"/>
    <col min="5126" max="5126" width="14.28515625" style="2" customWidth="1"/>
    <col min="5127" max="5127" width="14.5703125" style="2" customWidth="1"/>
    <col min="5128" max="5128" width="0.28515625" style="2" customWidth="1"/>
    <col min="5129" max="5129" width="4.7109375" style="2" customWidth="1"/>
    <col min="5130" max="5373" width="9.140625" style="2" customWidth="1"/>
    <col min="5374" max="5374" width="4.140625" style="2" customWidth="1"/>
    <col min="5375" max="5375" width="43.85546875" style="2" customWidth="1"/>
    <col min="5376" max="5376" width="0.140625" style="2" customWidth="1"/>
    <col min="5377" max="5378" width="14.7109375" style="2" customWidth="1"/>
    <col min="5379" max="5379" width="24.5703125" style="2" customWidth="1"/>
    <col min="5380" max="5380" width="23.85546875" style="2" customWidth="1"/>
    <col min="5381" max="5381" width="0.28515625" style="2" customWidth="1"/>
    <col min="5382" max="5382" width="14.28515625" style="2" customWidth="1"/>
    <col min="5383" max="5383" width="14.5703125" style="2" customWidth="1"/>
    <col min="5384" max="5384" width="0.28515625" style="2" customWidth="1"/>
    <col min="5385" max="5385" width="4.7109375" style="2" customWidth="1"/>
    <col min="5386" max="5629" width="9.140625" style="2" customWidth="1"/>
    <col min="5630" max="5630" width="4.140625" style="2" customWidth="1"/>
    <col min="5631" max="5631" width="43.85546875" style="2" customWidth="1"/>
    <col min="5632" max="5632" width="0.140625" style="2" customWidth="1"/>
    <col min="5633" max="5634" width="14.7109375" style="2" customWidth="1"/>
    <col min="5635" max="5635" width="24.5703125" style="2" customWidth="1"/>
    <col min="5636" max="5636" width="23.85546875" style="2" customWidth="1"/>
    <col min="5637" max="5637" width="0.28515625" style="2" customWidth="1"/>
    <col min="5638" max="5638" width="14.28515625" style="2" customWidth="1"/>
    <col min="5639" max="5639" width="14.5703125" style="2" customWidth="1"/>
    <col min="5640" max="5640" width="0.28515625" style="2" customWidth="1"/>
    <col min="5641" max="5641" width="4.7109375" style="2" customWidth="1"/>
    <col min="5642" max="5885" width="9.140625" style="2" customWidth="1"/>
    <col min="5886" max="5886" width="4.140625" style="2" customWidth="1"/>
    <col min="5887" max="5887" width="43.85546875" style="2" customWidth="1"/>
    <col min="5888" max="5888" width="0.140625" style="2" customWidth="1"/>
    <col min="5889" max="5890" width="14.7109375" style="2" customWidth="1"/>
    <col min="5891" max="5891" width="24.5703125" style="2" customWidth="1"/>
    <col min="5892" max="5892" width="23.85546875" style="2" customWidth="1"/>
    <col min="5893" max="5893" width="0.28515625" style="2" customWidth="1"/>
    <col min="5894" max="5894" width="14.28515625" style="2" customWidth="1"/>
    <col min="5895" max="5895" width="14.5703125" style="2" customWidth="1"/>
    <col min="5896" max="5896" width="0.28515625" style="2" customWidth="1"/>
    <col min="5897" max="5897" width="4.7109375" style="2" customWidth="1"/>
    <col min="5898" max="6141" width="9.140625" style="2" customWidth="1"/>
    <col min="6142" max="6142" width="4.140625" style="2" customWidth="1"/>
    <col min="6143" max="6143" width="43.85546875" style="2" customWidth="1"/>
    <col min="6144" max="6144" width="0.140625" style="2" customWidth="1"/>
    <col min="6145" max="6146" width="14.7109375" style="2" customWidth="1"/>
    <col min="6147" max="6147" width="24.5703125" style="2" customWidth="1"/>
    <col min="6148" max="6148" width="23.85546875" style="2" customWidth="1"/>
    <col min="6149" max="6149" width="0.28515625" style="2" customWidth="1"/>
    <col min="6150" max="6150" width="14.28515625" style="2" customWidth="1"/>
    <col min="6151" max="6151" width="14.5703125" style="2" customWidth="1"/>
    <col min="6152" max="6152" width="0.28515625" style="2" customWidth="1"/>
    <col min="6153" max="6153" width="4.7109375" style="2" customWidth="1"/>
    <col min="6154" max="6397" width="9.140625" style="2" customWidth="1"/>
    <col min="6398" max="6398" width="4.140625" style="2" customWidth="1"/>
    <col min="6399" max="6399" width="43.85546875" style="2" customWidth="1"/>
    <col min="6400" max="6400" width="0.140625" style="2" customWidth="1"/>
    <col min="6401" max="6402" width="14.7109375" style="2" customWidth="1"/>
    <col min="6403" max="6403" width="24.5703125" style="2" customWidth="1"/>
    <col min="6404" max="6404" width="23.85546875" style="2" customWidth="1"/>
    <col min="6405" max="6405" width="0.28515625" style="2" customWidth="1"/>
    <col min="6406" max="6406" width="14.28515625" style="2" customWidth="1"/>
    <col min="6407" max="6407" width="14.5703125" style="2" customWidth="1"/>
    <col min="6408" max="6408" width="0.28515625" style="2" customWidth="1"/>
    <col min="6409" max="6409" width="4.7109375" style="2" customWidth="1"/>
    <col min="6410" max="6653" width="9.140625" style="2" customWidth="1"/>
    <col min="6654" max="6654" width="4.140625" style="2" customWidth="1"/>
    <col min="6655" max="6655" width="43.85546875" style="2" customWidth="1"/>
    <col min="6656" max="6656" width="0.140625" style="2" customWidth="1"/>
    <col min="6657" max="6658" width="14.7109375" style="2" customWidth="1"/>
    <col min="6659" max="6659" width="24.5703125" style="2" customWidth="1"/>
    <col min="6660" max="6660" width="23.85546875" style="2" customWidth="1"/>
    <col min="6661" max="6661" width="0.28515625" style="2" customWidth="1"/>
    <col min="6662" max="6662" width="14.28515625" style="2" customWidth="1"/>
    <col min="6663" max="6663" width="14.5703125" style="2" customWidth="1"/>
    <col min="6664" max="6664" width="0.28515625" style="2" customWidth="1"/>
    <col min="6665" max="6665" width="4.7109375" style="2" customWidth="1"/>
    <col min="6666" max="6909" width="9.140625" style="2" customWidth="1"/>
    <col min="6910" max="6910" width="4.140625" style="2" customWidth="1"/>
    <col min="6911" max="6911" width="43.85546875" style="2" customWidth="1"/>
    <col min="6912" max="6912" width="0.140625" style="2" customWidth="1"/>
    <col min="6913" max="6914" width="14.7109375" style="2" customWidth="1"/>
    <col min="6915" max="6915" width="24.5703125" style="2" customWidth="1"/>
    <col min="6916" max="6916" width="23.85546875" style="2" customWidth="1"/>
    <col min="6917" max="6917" width="0.28515625" style="2" customWidth="1"/>
    <col min="6918" max="6918" width="14.28515625" style="2" customWidth="1"/>
    <col min="6919" max="6919" width="14.5703125" style="2" customWidth="1"/>
    <col min="6920" max="6920" width="0.28515625" style="2" customWidth="1"/>
    <col min="6921" max="6921" width="4.7109375" style="2" customWidth="1"/>
    <col min="6922" max="7165" width="9.140625" style="2" customWidth="1"/>
    <col min="7166" max="7166" width="4.140625" style="2" customWidth="1"/>
    <col min="7167" max="7167" width="43.85546875" style="2" customWidth="1"/>
    <col min="7168" max="7168" width="0.140625" style="2" customWidth="1"/>
    <col min="7169" max="7170" width="14.7109375" style="2" customWidth="1"/>
    <col min="7171" max="7171" width="24.5703125" style="2" customWidth="1"/>
    <col min="7172" max="7172" width="23.85546875" style="2" customWidth="1"/>
    <col min="7173" max="7173" width="0.28515625" style="2" customWidth="1"/>
    <col min="7174" max="7174" width="14.28515625" style="2" customWidth="1"/>
    <col min="7175" max="7175" width="14.5703125" style="2" customWidth="1"/>
    <col min="7176" max="7176" width="0.28515625" style="2" customWidth="1"/>
    <col min="7177" max="7177" width="4.7109375" style="2" customWidth="1"/>
    <col min="7178" max="7421" width="9.140625" style="2" customWidth="1"/>
    <col min="7422" max="7422" width="4.140625" style="2" customWidth="1"/>
    <col min="7423" max="7423" width="43.85546875" style="2" customWidth="1"/>
    <col min="7424" max="7424" width="0.140625" style="2" customWidth="1"/>
    <col min="7425" max="7426" width="14.7109375" style="2" customWidth="1"/>
    <col min="7427" max="7427" width="24.5703125" style="2" customWidth="1"/>
    <col min="7428" max="7428" width="23.85546875" style="2" customWidth="1"/>
    <col min="7429" max="7429" width="0.28515625" style="2" customWidth="1"/>
    <col min="7430" max="7430" width="14.28515625" style="2" customWidth="1"/>
    <col min="7431" max="7431" width="14.5703125" style="2" customWidth="1"/>
    <col min="7432" max="7432" width="0.28515625" style="2" customWidth="1"/>
    <col min="7433" max="7433" width="4.7109375" style="2" customWidth="1"/>
    <col min="7434" max="7677" width="9.140625" style="2" customWidth="1"/>
    <col min="7678" max="7678" width="4.140625" style="2" customWidth="1"/>
    <col min="7679" max="7679" width="43.85546875" style="2" customWidth="1"/>
    <col min="7680" max="7680" width="0.140625" style="2" customWidth="1"/>
    <col min="7681" max="7682" width="14.7109375" style="2" customWidth="1"/>
    <col min="7683" max="7683" width="24.5703125" style="2" customWidth="1"/>
    <col min="7684" max="7684" width="23.85546875" style="2" customWidth="1"/>
    <col min="7685" max="7685" width="0.28515625" style="2" customWidth="1"/>
    <col min="7686" max="7686" width="14.28515625" style="2" customWidth="1"/>
    <col min="7687" max="7687" width="14.5703125" style="2" customWidth="1"/>
    <col min="7688" max="7688" width="0.28515625" style="2" customWidth="1"/>
    <col min="7689" max="7689" width="4.7109375" style="2" customWidth="1"/>
    <col min="7690" max="7933" width="9.140625" style="2" customWidth="1"/>
    <col min="7934" max="7934" width="4.140625" style="2" customWidth="1"/>
    <col min="7935" max="7935" width="43.85546875" style="2" customWidth="1"/>
    <col min="7936" max="7936" width="0.140625" style="2" customWidth="1"/>
    <col min="7937" max="7938" width="14.7109375" style="2" customWidth="1"/>
    <col min="7939" max="7939" width="24.5703125" style="2" customWidth="1"/>
    <col min="7940" max="7940" width="23.85546875" style="2" customWidth="1"/>
    <col min="7941" max="7941" width="0.28515625" style="2" customWidth="1"/>
    <col min="7942" max="7942" width="14.28515625" style="2" customWidth="1"/>
    <col min="7943" max="7943" width="14.5703125" style="2" customWidth="1"/>
    <col min="7944" max="7944" width="0.28515625" style="2" customWidth="1"/>
    <col min="7945" max="7945" width="4.7109375" style="2" customWidth="1"/>
    <col min="7946" max="8189" width="9.140625" style="2" customWidth="1"/>
    <col min="8190" max="8190" width="4.140625" style="2" customWidth="1"/>
    <col min="8191" max="8191" width="43.85546875" style="2" customWidth="1"/>
    <col min="8192" max="8192" width="0.140625" style="2" customWidth="1"/>
    <col min="8193" max="8194" width="14.7109375" style="2" customWidth="1"/>
    <col min="8195" max="8195" width="24.5703125" style="2" customWidth="1"/>
    <col min="8196" max="8196" width="23.85546875" style="2" customWidth="1"/>
    <col min="8197" max="8197" width="0.28515625" style="2" customWidth="1"/>
    <col min="8198" max="8198" width="14.28515625" style="2" customWidth="1"/>
    <col min="8199" max="8199" width="14.5703125" style="2" customWidth="1"/>
    <col min="8200" max="8200" width="0.28515625" style="2" customWidth="1"/>
    <col min="8201" max="8201" width="4.7109375" style="2" customWidth="1"/>
    <col min="8202" max="8445" width="9.140625" style="2" customWidth="1"/>
    <col min="8446" max="8446" width="4.140625" style="2" customWidth="1"/>
    <col min="8447" max="8447" width="43.85546875" style="2" customWidth="1"/>
    <col min="8448" max="8448" width="0.140625" style="2" customWidth="1"/>
    <col min="8449" max="8450" width="14.7109375" style="2" customWidth="1"/>
    <col min="8451" max="8451" width="24.5703125" style="2" customWidth="1"/>
    <col min="8452" max="8452" width="23.85546875" style="2" customWidth="1"/>
    <col min="8453" max="8453" width="0.28515625" style="2" customWidth="1"/>
    <col min="8454" max="8454" width="14.28515625" style="2" customWidth="1"/>
    <col min="8455" max="8455" width="14.5703125" style="2" customWidth="1"/>
    <col min="8456" max="8456" width="0.28515625" style="2" customWidth="1"/>
    <col min="8457" max="8457" width="4.7109375" style="2" customWidth="1"/>
    <col min="8458" max="8701" width="9.140625" style="2" customWidth="1"/>
    <col min="8702" max="8702" width="4.140625" style="2" customWidth="1"/>
    <col min="8703" max="8703" width="43.85546875" style="2" customWidth="1"/>
    <col min="8704" max="8704" width="0.140625" style="2" customWidth="1"/>
    <col min="8705" max="8706" width="14.7109375" style="2" customWidth="1"/>
    <col min="8707" max="8707" width="24.5703125" style="2" customWidth="1"/>
    <col min="8708" max="8708" width="23.85546875" style="2" customWidth="1"/>
    <col min="8709" max="8709" width="0.28515625" style="2" customWidth="1"/>
    <col min="8710" max="8710" width="14.28515625" style="2" customWidth="1"/>
    <col min="8711" max="8711" width="14.5703125" style="2" customWidth="1"/>
    <col min="8712" max="8712" width="0.28515625" style="2" customWidth="1"/>
    <col min="8713" max="8713" width="4.7109375" style="2" customWidth="1"/>
    <col min="8714" max="8957" width="9.140625" style="2" customWidth="1"/>
    <col min="8958" max="8958" width="4.140625" style="2" customWidth="1"/>
    <col min="8959" max="8959" width="43.85546875" style="2" customWidth="1"/>
    <col min="8960" max="8960" width="0.140625" style="2" customWidth="1"/>
    <col min="8961" max="8962" width="14.7109375" style="2" customWidth="1"/>
    <col min="8963" max="8963" width="24.5703125" style="2" customWidth="1"/>
    <col min="8964" max="8964" width="23.85546875" style="2" customWidth="1"/>
    <col min="8965" max="8965" width="0.28515625" style="2" customWidth="1"/>
    <col min="8966" max="8966" width="14.28515625" style="2" customWidth="1"/>
    <col min="8967" max="8967" width="14.5703125" style="2" customWidth="1"/>
    <col min="8968" max="8968" width="0.28515625" style="2" customWidth="1"/>
    <col min="8969" max="8969" width="4.7109375" style="2" customWidth="1"/>
    <col min="8970" max="9213" width="9.140625" style="2" customWidth="1"/>
    <col min="9214" max="9214" width="4.140625" style="2" customWidth="1"/>
    <col min="9215" max="9215" width="43.85546875" style="2" customWidth="1"/>
    <col min="9216" max="9216" width="0.140625" style="2" customWidth="1"/>
    <col min="9217" max="9218" width="14.7109375" style="2" customWidth="1"/>
    <col min="9219" max="9219" width="24.5703125" style="2" customWidth="1"/>
    <col min="9220" max="9220" width="23.85546875" style="2" customWidth="1"/>
    <col min="9221" max="9221" width="0.28515625" style="2" customWidth="1"/>
    <col min="9222" max="9222" width="14.28515625" style="2" customWidth="1"/>
    <col min="9223" max="9223" width="14.5703125" style="2" customWidth="1"/>
    <col min="9224" max="9224" width="0.28515625" style="2" customWidth="1"/>
    <col min="9225" max="9225" width="4.7109375" style="2" customWidth="1"/>
    <col min="9226" max="9469" width="9.140625" style="2" customWidth="1"/>
    <col min="9470" max="9470" width="4.140625" style="2" customWidth="1"/>
    <col min="9471" max="9471" width="43.85546875" style="2" customWidth="1"/>
    <col min="9472" max="9472" width="0.140625" style="2" customWidth="1"/>
    <col min="9473" max="9474" width="14.7109375" style="2" customWidth="1"/>
    <col min="9475" max="9475" width="24.5703125" style="2" customWidth="1"/>
    <col min="9476" max="9476" width="23.85546875" style="2" customWidth="1"/>
    <col min="9477" max="9477" width="0.28515625" style="2" customWidth="1"/>
    <col min="9478" max="9478" width="14.28515625" style="2" customWidth="1"/>
    <col min="9479" max="9479" width="14.5703125" style="2" customWidth="1"/>
    <col min="9480" max="9480" width="0.28515625" style="2" customWidth="1"/>
    <col min="9481" max="9481" width="4.7109375" style="2" customWidth="1"/>
    <col min="9482" max="9725" width="9.140625" style="2" customWidth="1"/>
    <col min="9726" max="9726" width="4.140625" style="2" customWidth="1"/>
    <col min="9727" max="9727" width="43.85546875" style="2" customWidth="1"/>
    <col min="9728" max="9728" width="0.140625" style="2" customWidth="1"/>
    <col min="9729" max="9730" width="14.7109375" style="2" customWidth="1"/>
    <col min="9731" max="9731" width="24.5703125" style="2" customWidth="1"/>
    <col min="9732" max="9732" width="23.85546875" style="2" customWidth="1"/>
    <col min="9733" max="9733" width="0.28515625" style="2" customWidth="1"/>
    <col min="9734" max="9734" width="14.28515625" style="2" customWidth="1"/>
    <col min="9735" max="9735" width="14.5703125" style="2" customWidth="1"/>
    <col min="9736" max="9736" width="0.28515625" style="2" customWidth="1"/>
    <col min="9737" max="9737" width="4.7109375" style="2" customWidth="1"/>
    <col min="9738" max="9981" width="9.140625" style="2" customWidth="1"/>
    <col min="9982" max="9982" width="4.140625" style="2" customWidth="1"/>
    <col min="9983" max="9983" width="43.85546875" style="2" customWidth="1"/>
    <col min="9984" max="9984" width="0.140625" style="2" customWidth="1"/>
    <col min="9985" max="9986" width="14.7109375" style="2" customWidth="1"/>
    <col min="9987" max="9987" width="24.5703125" style="2" customWidth="1"/>
    <col min="9988" max="9988" width="23.85546875" style="2" customWidth="1"/>
    <col min="9989" max="9989" width="0.28515625" style="2" customWidth="1"/>
    <col min="9990" max="9990" width="14.28515625" style="2" customWidth="1"/>
    <col min="9991" max="9991" width="14.5703125" style="2" customWidth="1"/>
    <col min="9992" max="9992" width="0.28515625" style="2" customWidth="1"/>
    <col min="9993" max="9993" width="4.7109375" style="2" customWidth="1"/>
    <col min="9994" max="10237" width="9.140625" style="2" customWidth="1"/>
    <col min="10238" max="10238" width="4.140625" style="2" customWidth="1"/>
    <col min="10239" max="10239" width="43.85546875" style="2" customWidth="1"/>
    <col min="10240" max="10240" width="0.140625" style="2" customWidth="1"/>
    <col min="10241" max="10242" width="14.7109375" style="2" customWidth="1"/>
    <col min="10243" max="10243" width="24.5703125" style="2" customWidth="1"/>
    <col min="10244" max="10244" width="23.85546875" style="2" customWidth="1"/>
    <col min="10245" max="10245" width="0.28515625" style="2" customWidth="1"/>
    <col min="10246" max="10246" width="14.28515625" style="2" customWidth="1"/>
    <col min="10247" max="10247" width="14.5703125" style="2" customWidth="1"/>
    <col min="10248" max="10248" width="0.28515625" style="2" customWidth="1"/>
    <col min="10249" max="10249" width="4.7109375" style="2" customWidth="1"/>
    <col min="10250" max="10493" width="9.140625" style="2" customWidth="1"/>
    <col min="10494" max="10494" width="4.140625" style="2" customWidth="1"/>
    <col min="10495" max="10495" width="43.85546875" style="2" customWidth="1"/>
    <col min="10496" max="10496" width="0.140625" style="2" customWidth="1"/>
    <col min="10497" max="10498" width="14.7109375" style="2" customWidth="1"/>
    <col min="10499" max="10499" width="24.5703125" style="2" customWidth="1"/>
    <col min="10500" max="10500" width="23.85546875" style="2" customWidth="1"/>
    <col min="10501" max="10501" width="0.28515625" style="2" customWidth="1"/>
    <col min="10502" max="10502" width="14.28515625" style="2" customWidth="1"/>
    <col min="10503" max="10503" width="14.5703125" style="2" customWidth="1"/>
    <col min="10504" max="10504" width="0.28515625" style="2" customWidth="1"/>
    <col min="10505" max="10505" width="4.7109375" style="2" customWidth="1"/>
    <col min="10506" max="10749" width="9.140625" style="2" customWidth="1"/>
    <col min="10750" max="10750" width="4.140625" style="2" customWidth="1"/>
    <col min="10751" max="10751" width="43.85546875" style="2" customWidth="1"/>
    <col min="10752" max="10752" width="0.140625" style="2" customWidth="1"/>
    <col min="10753" max="10754" width="14.7109375" style="2" customWidth="1"/>
    <col min="10755" max="10755" width="24.5703125" style="2" customWidth="1"/>
    <col min="10756" max="10756" width="23.85546875" style="2" customWidth="1"/>
    <col min="10757" max="10757" width="0.28515625" style="2" customWidth="1"/>
    <col min="10758" max="10758" width="14.28515625" style="2" customWidth="1"/>
    <col min="10759" max="10759" width="14.5703125" style="2" customWidth="1"/>
    <col min="10760" max="10760" width="0.28515625" style="2" customWidth="1"/>
    <col min="10761" max="10761" width="4.7109375" style="2" customWidth="1"/>
    <col min="10762" max="11005" width="9.140625" style="2" customWidth="1"/>
    <col min="11006" max="11006" width="4.140625" style="2" customWidth="1"/>
    <col min="11007" max="11007" width="43.85546875" style="2" customWidth="1"/>
    <col min="11008" max="11008" width="0.140625" style="2" customWidth="1"/>
    <col min="11009" max="11010" width="14.7109375" style="2" customWidth="1"/>
    <col min="11011" max="11011" width="24.5703125" style="2" customWidth="1"/>
    <col min="11012" max="11012" width="23.85546875" style="2" customWidth="1"/>
    <col min="11013" max="11013" width="0.28515625" style="2" customWidth="1"/>
    <col min="11014" max="11014" width="14.28515625" style="2" customWidth="1"/>
    <col min="11015" max="11015" width="14.5703125" style="2" customWidth="1"/>
    <col min="11016" max="11016" width="0.28515625" style="2" customWidth="1"/>
    <col min="11017" max="11017" width="4.7109375" style="2" customWidth="1"/>
    <col min="11018" max="11261" width="9.140625" style="2" customWidth="1"/>
    <col min="11262" max="11262" width="4.140625" style="2" customWidth="1"/>
    <col min="11263" max="11263" width="43.85546875" style="2" customWidth="1"/>
    <col min="11264" max="11264" width="0.140625" style="2" customWidth="1"/>
    <col min="11265" max="11266" width="14.7109375" style="2" customWidth="1"/>
    <col min="11267" max="11267" width="24.5703125" style="2" customWidth="1"/>
    <col min="11268" max="11268" width="23.85546875" style="2" customWidth="1"/>
    <col min="11269" max="11269" width="0.28515625" style="2" customWidth="1"/>
    <col min="11270" max="11270" width="14.28515625" style="2" customWidth="1"/>
    <col min="11271" max="11271" width="14.5703125" style="2" customWidth="1"/>
    <col min="11272" max="11272" width="0.28515625" style="2" customWidth="1"/>
    <col min="11273" max="11273" width="4.7109375" style="2" customWidth="1"/>
    <col min="11274" max="11517" width="9.140625" style="2" customWidth="1"/>
    <col min="11518" max="11518" width="4.140625" style="2" customWidth="1"/>
    <col min="11519" max="11519" width="43.85546875" style="2" customWidth="1"/>
    <col min="11520" max="11520" width="0.140625" style="2" customWidth="1"/>
    <col min="11521" max="11522" width="14.7109375" style="2" customWidth="1"/>
    <col min="11523" max="11523" width="24.5703125" style="2" customWidth="1"/>
    <col min="11524" max="11524" width="23.85546875" style="2" customWidth="1"/>
    <col min="11525" max="11525" width="0.28515625" style="2" customWidth="1"/>
    <col min="11526" max="11526" width="14.28515625" style="2" customWidth="1"/>
    <col min="11527" max="11527" width="14.5703125" style="2" customWidth="1"/>
    <col min="11528" max="11528" width="0.28515625" style="2" customWidth="1"/>
    <col min="11529" max="11529" width="4.7109375" style="2" customWidth="1"/>
    <col min="11530" max="11773" width="9.140625" style="2" customWidth="1"/>
    <col min="11774" max="11774" width="4.140625" style="2" customWidth="1"/>
    <col min="11775" max="11775" width="43.85546875" style="2" customWidth="1"/>
    <col min="11776" max="11776" width="0.140625" style="2" customWidth="1"/>
    <col min="11777" max="11778" width="14.7109375" style="2" customWidth="1"/>
    <col min="11779" max="11779" width="24.5703125" style="2" customWidth="1"/>
    <col min="11780" max="11780" width="23.85546875" style="2" customWidth="1"/>
    <col min="11781" max="11781" width="0.28515625" style="2" customWidth="1"/>
    <col min="11782" max="11782" width="14.28515625" style="2" customWidth="1"/>
    <col min="11783" max="11783" width="14.5703125" style="2" customWidth="1"/>
    <col min="11784" max="11784" width="0.28515625" style="2" customWidth="1"/>
    <col min="11785" max="11785" width="4.7109375" style="2" customWidth="1"/>
    <col min="11786" max="12029" width="9.140625" style="2" customWidth="1"/>
    <col min="12030" max="12030" width="4.140625" style="2" customWidth="1"/>
    <col min="12031" max="12031" width="43.85546875" style="2" customWidth="1"/>
    <col min="12032" max="12032" width="0.140625" style="2" customWidth="1"/>
    <col min="12033" max="12034" width="14.7109375" style="2" customWidth="1"/>
    <col min="12035" max="12035" width="24.5703125" style="2" customWidth="1"/>
    <col min="12036" max="12036" width="23.85546875" style="2" customWidth="1"/>
    <col min="12037" max="12037" width="0.28515625" style="2" customWidth="1"/>
    <col min="12038" max="12038" width="14.28515625" style="2" customWidth="1"/>
    <col min="12039" max="12039" width="14.5703125" style="2" customWidth="1"/>
    <col min="12040" max="12040" width="0.28515625" style="2" customWidth="1"/>
    <col min="12041" max="12041" width="4.7109375" style="2" customWidth="1"/>
    <col min="12042" max="12285" width="9.140625" style="2" customWidth="1"/>
    <col min="12286" max="12286" width="4.140625" style="2" customWidth="1"/>
    <col min="12287" max="12287" width="43.85546875" style="2" customWidth="1"/>
    <col min="12288" max="12288" width="0.140625" style="2" customWidth="1"/>
    <col min="12289" max="12290" width="14.7109375" style="2" customWidth="1"/>
    <col min="12291" max="12291" width="24.5703125" style="2" customWidth="1"/>
    <col min="12292" max="12292" width="23.85546875" style="2" customWidth="1"/>
    <col min="12293" max="12293" width="0.28515625" style="2" customWidth="1"/>
    <col min="12294" max="12294" width="14.28515625" style="2" customWidth="1"/>
    <col min="12295" max="12295" width="14.5703125" style="2" customWidth="1"/>
    <col min="12296" max="12296" width="0.28515625" style="2" customWidth="1"/>
    <col min="12297" max="12297" width="4.7109375" style="2" customWidth="1"/>
    <col min="12298" max="12541" width="9.140625" style="2" customWidth="1"/>
    <col min="12542" max="12542" width="4.140625" style="2" customWidth="1"/>
    <col min="12543" max="12543" width="43.85546875" style="2" customWidth="1"/>
    <col min="12544" max="12544" width="0.140625" style="2" customWidth="1"/>
    <col min="12545" max="12546" width="14.7109375" style="2" customWidth="1"/>
    <col min="12547" max="12547" width="24.5703125" style="2" customWidth="1"/>
    <col min="12548" max="12548" width="23.85546875" style="2" customWidth="1"/>
    <col min="12549" max="12549" width="0.28515625" style="2" customWidth="1"/>
    <col min="12550" max="12550" width="14.28515625" style="2" customWidth="1"/>
    <col min="12551" max="12551" width="14.5703125" style="2" customWidth="1"/>
    <col min="12552" max="12552" width="0.28515625" style="2" customWidth="1"/>
    <col min="12553" max="12553" width="4.7109375" style="2" customWidth="1"/>
    <col min="12554" max="12797" width="9.140625" style="2" customWidth="1"/>
    <col min="12798" max="12798" width="4.140625" style="2" customWidth="1"/>
    <col min="12799" max="12799" width="43.85546875" style="2" customWidth="1"/>
    <col min="12800" max="12800" width="0.140625" style="2" customWidth="1"/>
    <col min="12801" max="12802" width="14.7109375" style="2" customWidth="1"/>
    <col min="12803" max="12803" width="24.5703125" style="2" customWidth="1"/>
    <col min="12804" max="12804" width="23.85546875" style="2" customWidth="1"/>
    <col min="12805" max="12805" width="0.28515625" style="2" customWidth="1"/>
    <col min="12806" max="12806" width="14.28515625" style="2" customWidth="1"/>
    <col min="12807" max="12807" width="14.5703125" style="2" customWidth="1"/>
    <col min="12808" max="12808" width="0.28515625" style="2" customWidth="1"/>
    <col min="12809" max="12809" width="4.7109375" style="2" customWidth="1"/>
    <col min="12810" max="13053" width="9.140625" style="2" customWidth="1"/>
    <col min="13054" max="13054" width="4.140625" style="2" customWidth="1"/>
    <col min="13055" max="13055" width="43.85546875" style="2" customWidth="1"/>
    <col min="13056" max="13056" width="0.140625" style="2" customWidth="1"/>
    <col min="13057" max="13058" width="14.7109375" style="2" customWidth="1"/>
    <col min="13059" max="13059" width="24.5703125" style="2" customWidth="1"/>
    <col min="13060" max="13060" width="23.85546875" style="2" customWidth="1"/>
    <col min="13061" max="13061" width="0.28515625" style="2" customWidth="1"/>
    <col min="13062" max="13062" width="14.28515625" style="2" customWidth="1"/>
    <col min="13063" max="13063" width="14.5703125" style="2" customWidth="1"/>
    <col min="13064" max="13064" width="0.28515625" style="2" customWidth="1"/>
    <col min="13065" max="13065" width="4.7109375" style="2" customWidth="1"/>
    <col min="13066" max="13309" width="9.140625" style="2" customWidth="1"/>
    <col min="13310" max="13310" width="4.140625" style="2" customWidth="1"/>
    <col min="13311" max="13311" width="43.85546875" style="2" customWidth="1"/>
    <col min="13312" max="13312" width="0.140625" style="2" customWidth="1"/>
    <col min="13313" max="13314" width="14.7109375" style="2" customWidth="1"/>
    <col min="13315" max="13315" width="24.5703125" style="2" customWidth="1"/>
    <col min="13316" max="13316" width="23.85546875" style="2" customWidth="1"/>
    <col min="13317" max="13317" width="0.28515625" style="2" customWidth="1"/>
    <col min="13318" max="13318" width="14.28515625" style="2" customWidth="1"/>
    <col min="13319" max="13319" width="14.5703125" style="2" customWidth="1"/>
    <col min="13320" max="13320" width="0.28515625" style="2" customWidth="1"/>
    <col min="13321" max="13321" width="4.7109375" style="2" customWidth="1"/>
    <col min="13322" max="13565" width="9.140625" style="2" customWidth="1"/>
    <col min="13566" max="13566" width="4.140625" style="2" customWidth="1"/>
    <col min="13567" max="13567" width="43.85546875" style="2" customWidth="1"/>
    <col min="13568" max="13568" width="0.140625" style="2" customWidth="1"/>
    <col min="13569" max="13570" width="14.7109375" style="2" customWidth="1"/>
    <col min="13571" max="13571" width="24.5703125" style="2" customWidth="1"/>
    <col min="13572" max="13572" width="23.85546875" style="2" customWidth="1"/>
    <col min="13573" max="13573" width="0.28515625" style="2" customWidth="1"/>
    <col min="13574" max="13574" width="14.28515625" style="2" customWidth="1"/>
    <col min="13575" max="13575" width="14.5703125" style="2" customWidth="1"/>
    <col min="13576" max="13576" width="0.28515625" style="2" customWidth="1"/>
    <col min="13577" max="13577" width="4.7109375" style="2" customWidth="1"/>
    <col min="13578" max="13821" width="9.140625" style="2" customWidth="1"/>
    <col min="13822" max="13822" width="4.140625" style="2" customWidth="1"/>
    <col min="13823" max="13823" width="43.85546875" style="2" customWidth="1"/>
    <col min="13824" max="13824" width="0.140625" style="2" customWidth="1"/>
    <col min="13825" max="13826" width="14.7109375" style="2" customWidth="1"/>
    <col min="13827" max="13827" width="24.5703125" style="2" customWidth="1"/>
    <col min="13828" max="13828" width="23.85546875" style="2" customWidth="1"/>
    <col min="13829" max="13829" width="0.28515625" style="2" customWidth="1"/>
    <col min="13830" max="13830" width="14.28515625" style="2" customWidth="1"/>
    <col min="13831" max="13831" width="14.5703125" style="2" customWidth="1"/>
    <col min="13832" max="13832" width="0.28515625" style="2" customWidth="1"/>
    <col min="13833" max="13833" width="4.7109375" style="2" customWidth="1"/>
    <col min="13834" max="14077" width="9.140625" style="2" customWidth="1"/>
    <col min="14078" max="14078" width="4.140625" style="2" customWidth="1"/>
    <col min="14079" max="14079" width="43.85546875" style="2" customWidth="1"/>
    <col min="14080" max="14080" width="0.140625" style="2" customWidth="1"/>
    <col min="14081" max="14082" width="14.7109375" style="2" customWidth="1"/>
    <col min="14083" max="14083" width="24.5703125" style="2" customWidth="1"/>
    <col min="14084" max="14084" width="23.85546875" style="2" customWidth="1"/>
    <col min="14085" max="14085" width="0.28515625" style="2" customWidth="1"/>
    <col min="14086" max="14086" width="14.28515625" style="2" customWidth="1"/>
    <col min="14087" max="14087" width="14.5703125" style="2" customWidth="1"/>
    <col min="14088" max="14088" width="0.28515625" style="2" customWidth="1"/>
    <col min="14089" max="14089" width="4.7109375" style="2" customWidth="1"/>
    <col min="14090" max="14333" width="9.140625" style="2" customWidth="1"/>
    <col min="14334" max="14334" width="4.140625" style="2" customWidth="1"/>
    <col min="14335" max="14335" width="43.85546875" style="2" customWidth="1"/>
    <col min="14336" max="14336" width="0.140625" style="2" customWidth="1"/>
    <col min="14337" max="14338" width="14.7109375" style="2" customWidth="1"/>
    <col min="14339" max="14339" width="24.5703125" style="2" customWidth="1"/>
    <col min="14340" max="14340" width="23.85546875" style="2" customWidth="1"/>
    <col min="14341" max="14341" width="0.28515625" style="2" customWidth="1"/>
    <col min="14342" max="14342" width="14.28515625" style="2" customWidth="1"/>
    <col min="14343" max="14343" width="14.5703125" style="2" customWidth="1"/>
    <col min="14344" max="14344" width="0.28515625" style="2" customWidth="1"/>
    <col min="14345" max="14345" width="4.7109375" style="2" customWidth="1"/>
    <col min="14346" max="14589" width="9.140625" style="2" customWidth="1"/>
    <col min="14590" max="14590" width="4.140625" style="2" customWidth="1"/>
    <col min="14591" max="14591" width="43.85546875" style="2" customWidth="1"/>
    <col min="14592" max="14592" width="0.140625" style="2" customWidth="1"/>
    <col min="14593" max="14594" width="14.7109375" style="2" customWidth="1"/>
    <col min="14595" max="14595" width="24.5703125" style="2" customWidth="1"/>
    <col min="14596" max="14596" width="23.85546875" style="2" customWidth="1"/>
    <col min="14597" max="14597" width="0.28515625" style="2" customWidth="1"/>
    <col min="14598" max="14598" width="14.28515625" style="2" customWidth="1"/>
    <col min="14599" max="14599" width="14.5703125" style="2" customWidth="1"/>
    <col min="14600" max="14600" width="0.28515625" style="2" customWidth="1"/>
    <col min="14601" max="14601" width="4.7109375" style="2" customWidth="1"/>
    <col min="14602" max="14845" width="9.140625" style="2" customWidth="1"/>
    <col min="14846" max="14846" width="4.140625" style="2" customWidth="1"/>
    <col min="14847" max="14847" width="43.85546875" style="2" customWidth="1"/>
    <col min="14848" max="14848" width="0.140625" style="2" customWidth="1"/>
    <col min="14849" max="14850" width="14.7109375" style="2" customWidth="1"/>
    <col min="14851" max="14851" width="24.5703125" style="2" customWidth="1"/>
    <col min="14852" max="14852" width="23.85546875" style="2" customWidth="1"/>
    <col min="14853" max="14853" width="0.28515625" style="2" customWidth="1"/>
    <col min="14854" max="14854" width="14.28515625" style="2" customWidth="1"/>
    <col min="14855" max="14855" width="14.5703125" style="2" customWidth="1"/>
    <col min="14856" max="14856" width="0.28515625" style="2" customWidth="1"/>
    <col min="14857" max="14857" width="4.7109375" style="2" customWidth="1"/>
    <col min="14858" max="15101" width="9.140625" style="2" customWidth="1"/>
    <col min="15102" max="15102" width="4.140625" style="2" customWidth="1"/>
    <col min="15103" max="15103" width="43.85546875" style="2" customWidth="1"/>
    <col min="15104" max="15104" width="0.140625" style="2" customWidth="1"/>
    <col min="15105" max="15106" width="14.7109375" style="2" customWidth="1"/>
    <col min="15107" max="15107" width="24.5703125" style="2" customWidth="1"/>
    <col min="15108" max="15108" width="23.85546875" style="2" customWidth="1"/>
    <col min="15109" max="15109" width="0.28515625" style="2" customWidth="1"/>
    <col min="15110" max="15110" width="14.28515625" style="2" customWidth="1"/>
    <col min="15111" max="15111" width="14.5703125" style="2" customWidth="1"/>
    <col min="15112" max="15112" width="0.28515625" style="2" customWidth="1"/>
    <col min="15113" max="15113" width="4.7109375" style="2" customWidth="1"/>
    <col min="15114" max="15357" width="9.140625" style="2" customWidth="1"/>
    <col min="15358" max="15358" width="4.140625" style="2" customWidth="1"/>
    <col min="15359" max="15359" width="43.85546875" style="2" customWidth="1"/>
    <col min="15360" max="15360" width="0.140625" style="2" customWidth="1"/>
    <col min="15361" max="15362" width="14.7109375" style="2" customWidth="1"/>
    <col min="15363" max="15363" width="24.5703125" style="2" customWidth="1"/>
    <col min="15364" max="15364" width="23.85546875" style="2" customWidth="1"/>
    <col min="15365" max="15365" width="0.28515625" style="2" customWidth="1"/>
    <col min="15366" max="15366" width="14.28515625" style="2" customWidth="1"/>
    <col min="15367" max="15367" width="14.5703125" style="2" customWidth="1"/>
    <col min="15368" max="15368" width="0.28515625" style="2" customWidth="1"/>
    <col min="15369" max="15369" width="4.7109375" style="2" customWidth="1"/>
    <col min="15370" max="15613" width="9.140625" style="2" customWidth="1"/>
    <col min="15614" max="15614" width="4.140625" style="2" customWidth="1"/>
    <col min="15615" max="15615" width="43.85546875" style="2" customWidth="1"/>
    <col min="15616" max="15616" width="0.140625" style="2" customWidth="1"/>
    <col min="15617" max="15618" width="14.7109375" style="2" customWidth="1"/>
    <col min="15619" max="15619" width="24.5703125" style="2" customWidth="1"/>
    <col min="15620" max="15620" width="23.85546875" style="2" customWidth="1"/>
    <col min="15621" max="15621" width="0.28515625" style="2" customWidth="1"/>
    <col min="15622" max="15622" width="14.28515625" style="2" customWidth="1"/>
    <col min="15623" max="15623" width="14.5703125" style="2" customWidth="1"/>
    <col min="15624" max="15624" width="0.28515625" style="2" customWidth="1"/>
    <col min="15625" max="15625" width="4.7109375" style="2" customWidth="1"/>
    <col min="15626" max="15869" width="9.140625" style="2" customWidth="1"/>
    <col min="15870" max="15870" width="4.140625" style="2" customWidth="1"/>
    <col min="15871" max="15871" width="43.85546875" style="2" customWidth="1"/>
    <col min="15872" max="15872" width="0.140625" style="2" customWidth="1"/>
    <col min="15873" max="15874" width="14.7109375" style="2" customWidth="1"/>
    <col min="15875" max="15875" width="24.5703125" style="2" customWidth="1"/>
    <col min="15876" max="15876" width="23.85546875" style="2" customWidth="1"/>
    <col min="15877" max="15877" width="0.28515625" style="2" customWidth="1"/>
    <col min="15878" max="15878" width="14.28515625" style="2" customWidth="1"/>
    <col min="15879" max="15879" width="14.5703125" style="2" customWidth="1"/>
    <col min="15880" max="15880" width="0.28515625" style="2" customWidth="1"/>
    <col min="15881" max="15881" width="4.7109375" style="2" customWidth="1"/>
    <col min="15882" max="16125" width="9.140625" style="2" customWidth="1"/>
    <col min="16126" max="16126" width="4.140625" style="2" customWidth="1"/>
    <col min="16127" max="16127" width="43.85546875" style="2" customWidth="1"/>
    <col min="16128" max="16128" width="0.140625" style="2" customWidth="1"/>
    <col min="16129" max="16130" width="14.7109375" style="2" customWidth="1"/>
    <col min="16131" max="16131" width="24.5703125" style="2" customWidth="1"/>
    <col min="16132" max="16132" width="23.85546875" style="2" customWidth="1"/>
    <col min="16133" max="16133" width="0.28515625" style="2" customWidth="1"/>
    <col min="16134" max="16134" width="14.28515625" style="2" customWidth="1"/>
    <col min="16135" max="16135" width="14.5703125" style="2" customWidth="1"/>
    <col min="16136" max="16136" width="0.28515625" style="2" customWidth="1"/>
    <col min="16137" max="16137" width="4.7109375" style="2" customWidth="1"/>
    <col min="16138" max="16384" width="9.140625" style="2" customWidth="1"/>
  </cols>
  <sheetData>
    <row r="1" spans="1:13" s="132" customFormat="1" ht="13.5" customHeight="1" x14ac:dyDescent="0.25">
      <c r="A1" s="420" t="s">
        <v>36</v>
      </c>
      <c r="B1" s="420"/>
      <c r="C1" s="420"/>
      <c r="D1" s="420"/>
      <c r="E1" s="420"/>
      <c r="F1" s="420"/>
      <c r="G1" s="420"/>
      <c r="H1" s="420"/>
      <c r="I1" s="420"/>
      <c r="J1" s="133"/>
    </row>
    <row r="2" spans="1:13" s="132" customFormat="1" ht="12" customHeight="1" x14ac:dyDescent="0.2">
      <c r="A2" s="421" t="s">
        <v>311</v>
      </c>
      <c r="B2" s="421"/>
      <c r="C2" s="421"/>
      <c r="D2" s="421"/>
      <c r="E2" s="421"/>
      <c r="F2" s="421"/>
      <c r="G2" s="421"/>
      <c r="H2" s="421"/>
      <c r="I2" s="421"/>
      <c r="J2" s="133"/>
    </row>
    <row r="3" spans="1:13" s="132" customFormat="1" ht="15" customHeight="1" x14ac:dyDescent="0.2">
      <c r="A3" s="421" t="s">
        <v>312</v>
      </c>
      <c r="B3" s="421"/>
      <c r="C3" s="421"/>
      <c r="D3" s="421"/>
      <c r="E3" s="421"/>
      <c r="F3" s="421"/>
      <c r="G3" s="421"/>
      <c r="H3" s="421"/>
      <c r="I3" s="421"/>
      <c r="J3" s="133"/>
    </row>
    <row r="4" spans="1:13" s="134" customFormat="1" ht="15" customHeight="1" x14ac:dyDescent="0.25">
      <c r="A4" s="423"/>
      <c r="B4" s="423"/>
      <c r="C4" s="423"/>
      <c r="D4" s="423"/>
      <c r="E4" s="423"/>
      <c r="F4" s="423"/>
      <c r="G4" s="423"/>
      <c r="H4" s="423"/>
      <c r="I4" s="423"/>
      <c r="J4" s="133"/>
    </row>
    <row r="5" spans="1:13" s="132" customFormat="1" ht="12" customHeight="1" x14ac:dyDescent="0.2">
      <c r="A5" s="135"/>
      <c r="B5" s="424"/>
      <c r="C5" s="424"/>
      <c r="D5" s="136"/>
      <c r="E5" s="136" t="s">
        <v>18</v>
      </c>
      <c r="F5" s="425"/>
      <c r="G5" s="425"/>
      <c r="H5" s="136"/>
      <c r="I5" s="136"/>
      <c r="J5" s="133"/>
    </row>
    <row r="6" spans="1:13" s="132" customFormat="1" ht="14.25" customHeight="1" x14ac:dyDescent="0.2">
      <c r="A6" s="135"/>
      <c r="B6" s="137" t="s">
        <v>157</v>
      </c>
      <c r="C6" s="137"/>
      <c r="D6" s="138"/>
      <c r="E6" s="139">
        <v>6.2755770000000002</v>
      </c>
      <c r="F6" s="426"/>
      <c r="G6" s="426"/>
      <c r="H6" s="138"/>
      <c r="I6" s="138"/>
      <c r="J6" s="133"/>
      <c r="K6" s="140" t="s">
        <v>158</v>
      </c>
      <c r="L6" s="141"/>
      <c r="M6" s="142"/>
    </row>
    <row r="7" spans="1:13" s="134" customFormat="1" ht="12.75" customHeight="1" x14ac:dyDescent="0.2">
      <c r="A7" s="416" t="s">
        <v>159</v>
      </c>
      <c r="B7" s="416"/>
      <c r="C7" s="416"/>
      <c r="D7" s="143"/>
      <c r="E7" s="144"/>
      <c r="F7" s="144"/>
      <c r="G7" s="427" t="s">
        <v>160</v>
      </c>
      <c r="H7" s="428"/>
      <c r="I7" s="429"/>
      <c r="J7" s="133"/>
      <c r="K7" s="141"/>
      <c r="L7" s="141"/>
      <c r="M7" s="142"/>
    </row>
    <row r="8" spans="1:13" s="132" customFormat="1" ht="12" customHeight="1" x14ac:dyDescent="0.2">
      <c r="A8" s="262" t="s">
        <v>161</v>
      </c>
      <c r="B8" s="415" t="s">
        <v>162</v>
      </c>
      <c r="C8" s="415"/>
      <c r="D8" s="260">
        <v>24749735.420000002</v>
      </c>
      <c r="E8" s="169">
        <f>D8*$E$6</f>
        <v>155318870.35783735</v>
      </c>
      <c r="F8" s="147"/>
      <c r="G8" s="148"/>
      <c r="H8" s="149" t="s">
        <v>0</v>
      </c>
      <c r="I8" s="150" t="s">
        <v>29</v>
      </c>
      <c r="J8" s="133">
        <f>+D8*$E$6-E8</f>
        <v>0</v>
      </c>
      <c r="K8" s="151">
        <f t="shared" ref="K8:K13" si="0">+D8*$E$6-E8</f>
        <v>0</v>
      </c>
      <c r="L8" s="152"/>
      <c r="M8" s="142"/>
    </row>
    <row r="9" spans="1:13" s="132" customFormat="1" ht="11.25" customHeight="1" x14ac:dyDescent="0.2">
      <c r="A9" s="262" t="s">
        <v>19</v>
      </c>
      <c r="B9" s="415" t="s">
        <v>1</v>
      </c>
      <c r="C9" s="415"/>
      <c r="D9" s="260">
        <v>90494.06</v>
      </c>
      <c r="E9" s="169">
        <f>D9*$E$6</f>
        <v>567902.44157261995</v>
      </c>
      <c r="F9" s="153"/>
      <c r="G9" s="154" t="s">
        <v>28</v>
      </c>
      <c r="H9" s="155">
        <f>D8</f>
        <v>24749735.420000002</v>
      </c>
      <c r="I9" s="156">
        <f>E8</f>
        <v>155318870.35783735</v>
      </c>
      <c r="J9" s="133">
        <f t="shared" ref="J9:J75" si="1">+D9*$E$6-E9</f>
        <v>0</v>
      </c>
      <c r="K9" s="151">
        <f t="shared" si="0"/>
        <v>0</v>
      </c>
      <c r="L9" s="152"/>
      <c r="M9" s="142"/>
    </row>
    <row r="10" spans="1:13" s="132" customFormat="1" ht="12" customHeight="1" x14ac:dyDescent="0.2">
      <c r="A10" s="262" t="s">
        <v>20</v>
      </c>
      <c r="B10" s="415" t="s">
        <v>2</v>
      </c>
      <c r="C10" s="415"/>
      <c r="D10" s="260">
        <v>125293.81</v>
      </c>
      <c r="E10" s="146">
        <f>D10*$E$6</f>
        <v>786290.95227837004</v>
      </c>
      <c r="F10" s="153"/>
      <c r="G10" s="157" t="s">
        <v>296</v>
      </c>
      <c r="H10" s="155">
        <f>H9</f>
        <v>24749735.420000002</v>
      </c>
      <c r="I10" s="155">
        <f>+H10*E6</f>
        <v>155318870.35783735</v>
      </c>
      <c r="J10" s="133">
        <f t="shared" si="1"/>
        <v>0</v>
      </c>
      <c r="K10" s="151">
        <f t="shared" si="0"/>
        <v>0</v>
      </c>
      <c r="L10" s="152"/>
      <c r="M10" s="142"/>
    </row>
    <row r="11" spans="1:13" s="132" customFormat="1" ht="13.5" customHeight="1" x14ac:dyDescent="0.2">
      <c r="A11" s="262" t="s">
        <v>21</v>
      </c>
      <c r="B11" s="415" t="s">
        <v>163</v>
      </c>
      <c r="C11" s="415"/>
      <c r="D11" s="260">
        <v>0</v>
      </c>
      <c r="E11" s="146">
        <f>D11*$E$6</f>
        <v>0</v>
      </c>
      <c r="F11" s="153"/>
      <c r="G11" s="157" t="s">
        <v>50</v>
      </c>
      <c r="H11" s="155">
        <v>0</v>
      </c>
      <c r="I11" s="156">
        <v>0</v>
      </c>
      <c r="J11" s="133">
        <f t="shared" si="1"/>
        <v>0</v>
      </c>
      <c r="K11" s="151">
        <f t="shared" si="0"/>
        <v>0</v>
      </c>
      <c r="L11" s="152"/>
      <c r="M11" s="142"/>
    </row>
    <row r="12" spans="1:13" s="132" customFormat="1" ht="11.25" customHeight="1" x14ac:dyDescent="0.2">
      <c r="A12" s="262"/>
      <c r="B12" s="262" t="s">
        <v>165</v>
      </c>
      <c r="C12" s="262"/>
      <c r="D12" s="260"/>
      <c r="E12" s="146"/>
      <c r="F12" s="153"/>
      <c r="G12" s="157" t="s">
        <v>164</v>
      </c>
      <c r="H12" s="155">
        <f>+H10-H11</f>
        <v>24749735.420000002</v>
      </c>
      <c r="I12" s="156">
        <f>H12*E6</f>
        <v>155318870.35783735</v>
      </c>
      <c r="J12" s="133">
        <f t="shared" si="1"/>
        <v>0</v>
      </c>
      <c r="K12" s="151">
        <f t="shared" si="0"/>
        <v>0</v>
      </c>
      <c r="L12" s="152"/>
      <c r="M12" s="142"/>
    </row>
    <row r="13" spans="1:13" s="134" customFormat="1" ht="14.25" customHeight="1" x14ac:dyDescent="0.2">
      <c r="A13" s="160" t="s">
        <v>22</v>
      </c>
      <c r="B13" s="422" t="s">
        <v>166</v>
      </c>
      <c r="C13" s="422"/>
      <c r="D13" s="298">
        <f>D8-D9-D10-D11+D12</f>
        <v>24533947.550000004</v>
      </c>
      <c r="E13" s="298">
        <f>E8-E9-E10-E11+E12</f>
        <v>153964676.96398637</v>
      </c>
      <c r="F13" s="299"/>
      <c r="G13" s="300"/>
      <c r="H13" s="301"/>
      <c r="I13" s="302"/>
      <c r="J13" s="133">
        <f t="shared" si="1"/>
        <v>0</v>
      </c>
      <c r="K13" s="151">
        <f t="shared" si="0"/>
        <v>0</v>
      </c>
      <c r="L13" s="151"/>
      <c r="M13" s="151"/>
    </row>
    <row r="14" spans="1:13" s="134" customFormat="1" ht="17.25" customHeight="1" x14ac:dyDescent="0.2">
      <c r="A14" s="416" t="s">
        <v>167</v>
      </c>
      <c r="B14" s="416"/>
      <c r="C14" s="416"/>
      <c r="D14" s="143"/>
      <c r="E14" s="166"/>
      <c r="F14" s="167"/>
      <c r="G14" s="430" t="s">
        <v>33</v>
      </c>
      <c r="H14" s="430"/>
      <c r="I14" s="431"/>
      <c r="J14" s="133">
        <f t="shared" si="1"/>
        <v>0</v>
      </c>
    </row>
    <row r="15" spans="1:13" s="132" customFormat="1" ht="11.25" customHeight="1" x14ac:dyDescent="0.2">
      <c r="A15" s="262" t="s">
        <v>148</v>
      </c>
      <c r="B15" s="415" t="s">
        <v>1</v>
      </c>
      <c r="C15" s="415"/>
      <c r="D15" s="260">
        <f>D9</f>
        <v>90494.06</v>
      </c>
      <c r="E15" s="146">
        <f>D15*$E$6</f>
        <v>567902.44157261995</v>
      </c>
      <c r="F15" s="169"/>
      <c r="G15" s="170" t="s">
        <v>168</v>
      </c>
      <c r="H15" s="171"/>
      <c r="I15" s="333">
        <v>945291.37</v>
      </c>
      <c r="J15" s="133">
        <f t="shared" si="1"/>
        <v>0</v>
      </c>
      <c r="K15" s="151">
        <f t="shared" ref="K15:K35" si="2">+D15*$E$6-E15</f>
        <v>0</v>
      </c>
      <c r="L15" s="151"/>
      <c r="M15" s="151"/>
    </row>
    <row r="16" spans="1:13" s="132" customFormat="1" ht="11.25" customHeight="1" x14ac:dyDescent="0.2">
      <c r="A16" s="262" t="s">
        <v>23</v>
      </c>
      <c r="B16" s="415" t="s">
        <v>2</v>
      </c>
      <c r="C16" s="415"/>
      <c r="D16" s="260">
        <v>125293.81</v>
      </c>
      <c r="E16" s="146">
        <f>D16*$E$6</f>
        <v>786290.95227837004</v>
      </c>
      <c r="F16" s="169"/>
      <c r="G16" s="117" t="s">
        <v>142</v>
      </c>
      <c r="H16" s="118"/>
      <c r="I16" s="333">
        <v>-29.82</v>
      </c>
      <c r="J16" s="133">
        <f t="shared" si="1"/>
        <v>0</v>
      </c>
      <c r="K16" s="151">
        <f t="shared" si="2"/>
        <v>0</v>
      </c>
      <c r="L16" s="151"/>
      <c r="M16" s="151"/>
    </row>
    <row r="17" spans="1:13" s="132" customFormat="1" ht="10.5" customHeight="1" x14ac:dyDescent="0.2">
      <c r="A17" s="262" t="s">
        <v>24</v>
      </c>
      <c r="B17" s="415" t="s">
        <v>3</v>
      </c>
      <c r="C17" s="415"/>
      <c r="D17" s="260">
        <v>0</v>
      </c>
      <c r="E17" s="146">
        <v>0</v>
      </c>
      <c r="F17" s="146"/>
      <c r="G17" s="173" t="s">
        <v>169</v>
      </c>
      <c r="H17" s="174"/>
      <c r="I17" s="155">
        <f>E32</f>
        <v>515773.48264134</v>
      </c>
      <c r="J17" s="133">
        <f t="shared" si="1"/>
        <v>0</v>
      </c>
      <c r="K17" s="151">
        <f t="shared" si="2"/>
        <v>0</v>
      </c>
      <c r="L17" s="151"/>
      <c r="M17" s="151"/>
    </row>
    <row r="18" spans="1:13" s="132" customFormat="1" ht="11.25" customHeight="1" x14ac:dyDescent="0.2">
      <c r="A18" s="262" t="s">
        <v>298</v>
      </c>
      <c r="B18" s="262" t="s">
        <v>27</v>
      </c>
      <c r="C18" s="262"/>
      <c r="D18" s="260"/>
      <c r="E18" s="146">
        <f>+D18*$E$6</f>
        <v>0</v>
      </c>
      <c r="F18" s="169"/>
      <c r="G18" s="173" t="s">
        <v>32</v>
      </c>
      <c r="H18" s="174"/>
      <c r="I18" s="155">
        <f>E34</f>
        <v>497940.99130545004</v>
      </c>
      <c r="J18" s="133">
        <f t="shared" si="1"/>
        <v>0</v>
      </c>
      <c r="K18" s="151">
        <f>+D18*$E$6-E18</f>
        <v>0</v>
      </c>
      <c r="L18" s="152"/>
      <c r="M18" s="142"/>
    </row>
    <row r="19" spans="1:13" s="134" customFormat="1" ht="14.25" customHeight="1" x14ac:dyDescent="0.2">
      <c r="A19" s="160" t="s">
        <v>146</v>
      </c>
      <c r="B19" s="403" t="s">
        <v>4</v>
      </c>
      <c r="C19" s="404"/>
      <c r="D19" s="303">
        <f>+D15+D16-D18</f>
        <v>215787.87</v>
      </c>
      <c r="E19" s="303">
        <f>+E15+E16-E18</f>
        <v>1354193.3938509901</v>
      </c>
      <c r="F19" s="304"/>
      <c r="G19" s="178" t="s">
        <v>170</v>
      </c>
      <c r="H19" s="179"/>
      <c r="I19" s="155">
        <f>+I15+I17-I18+I16</f>
        <v>963094.04133588995</v>
      </c>
      <c r="J19" s="133">
        <f t="shared" si="1"/>
        <v>0</v>
      </c>
      <c r="K19" s="151">
        <f t="shared" si="2"/>
        <v>0</v>
      </c>
      <c r="L19" s="151">
        <f>SUM(D15:D17)-D19-D18</f>
        <v>0</v>
      </c>
      <c r="M19" s="151">
        <f>SUM(E15:E17)-E19-E18</f>
        <v>0</v>
      </c>
    </row>
    <row r="20" spans="1:13" s="132" customFormat="1" ht="11.25" customHeight="1" x14ac:dyDescent="0.2">
      <c r="A20" s="262" t="s">
        <v>145</v>
      </c>
      <c r="B20" s="415" t="s">
        <v>5</v>
      </c>
      <c r="C20" s="415"/>
      <c r="D20" s="260">
        <v>156448.71</v>
      </c>
      <c r="E20" s="146">
        <f t="shared" ref="E20:E34" si="3">D20*$E$6</f>
        <v>981805.92615566996</v>
      </c>
      <c r="F20" s="169"/>
      <c r="J20" s="133">
        <f t="shared" si="1"/>
        <v>0</v>
      </c>
      <c r="K20" s="151">
        <f t="shared" si="2"/>
        <v>0</v>
      </c>
      <c r="L20" s="151"/>
      <c r="M20" s="151"/>
    </row>
    <row r="21" spans="1:13" s="132" customFormat="1" ht="11.25" customHeight="1" x14ac:dyDescent="0.2">
      <c r="A21" s="262" t="s">
        <v>25</v>
      </c>
      <c r="B21" s="415" t="s">
        <v>6</v>
      </c>
      <c r="C21" s="415"/>
      <c r="D21" s="260">
        <v>0</v>
      </c>
      <c r="E21" s="146">
        <f t="shared" si="3"/>
        <v>0</v>
      </c>
      <c r="F21" s="169"/>
      <c r="J21" s="133">
        <f t="shared" si="1"/>
        <v>0</v>
      </c>
      <c r="K21" s="151">
        <f t="shared" si="2"/>
        <v>0</v>
      </c>
      <c r="L21" s="151"/>
      <c r="M21" s="151"/>
    </row>
    <row r="22" spans="1:13" s="132" customFormat="1" ht="11.25" customHeight="1" x14ac:dyDescent="0.2">
      <c r="A22" s="262" t="s">
        <v>153</v>
      </c>
      <c r="B22" s="415" t="s">
        <v>7</v>
      </c>
      <c r="C22" s="415"/>
      <c r="D22" s="260">
        <v>20217.8</v>
      </c>
      <c r="E22" s="146">
        <f t="shared" si="3"/>
        <v>126878.3606706</v>
      </c>
      <c r="F22" s="169"/>
      <c r="G22" s="430" t="s">
        <v>35</v>
      </c>
      <c r="H22" s="430"/>
      <c r="I22" s="431"/>
      <c r="J22" s="133">
        <f t="shared" si="1"/>
        <v>0</v>
      </c>
      <c r="K22" s="151">
        <f t="shared" si="2"/>
        <v>0</v>
      </c>
      <c r="L22" s="151"/>
      <c r="M22" s="151"/>
    </row>
    <row r="23" spans="1:13" s="132" customFormat="1" ht="11.25" customHeight="1" x14ac:dyDescent="0.2">
      <c r="A23" s="262" t="s">
        <v>149</v>
      </c>
      <c r="B23" s="415" t="s">
        <v>8</v>
      </c>
      <c r="C23" s="415"/>
      <c r="D23" s="260">
        <v>0</v>
      </c>
      <c r="E23" s="146">
        <f t="shared" si="3"/>
        <v>0</v>
      </c>
      <c r="F23" s="169"/>
      <c r="G23" s="173" t="s">
        <v>171</v>
      </c>
      <c r="H23" s="157"/>
      <c r="I23" s="155">
        <v>228192.95</v>
      </c>
      <c r="J23" s="133">
        <f t="shared" si="1"/>
        <v>0</v>
      </c>
      <c r="K23" s="151">
        <f t="shared" si="2"/>
        <v>0</v>
      </c>
      <c r="L23" s="151"/>
      <c r="M23" s="151"/>
    </row>
    <row r="24" spans="1:13" s="132" customFormat="1" ht="11.25" customHeight="1" x14ac:dyDescent="0.2">
      <c r="A24" s="262" t="s">
        <v>152</v>
      </c>
      <c r="B24" s="415" t="s">
        <v>9</v>
      </c>
      <c r="C24" s="415"/>
      <c r="D24" s="260">
        <v>-7563.39</v>
      </c>
      <c r="E24" s="249">
        <f>D24*$E$6</f>
        <v>-47464.636326030006</v>
      </c>
      <c r="F24" s="169"/>
      <c r="G24" s="173" t="s">
        <v>172</v>
      </c>
      <c r="H24" s="173"/>
      <c r="I24" s="155">
        <f>E28</f>
        <v>14439.53787507</v>
      </c>
      <c r="J24" s="133">
        <f t="shared" si="1"/>
        <v>0</v>
      </c>
      <c r="K24" s="151">
        <f t="shared" si="2"/>
        <v>0</v>
      </c>
      <c r="L24" s="151"/>
      <c r="M24" s="151"/>
    </row>
    <row r="25" spans="1:13" s="132" customFormat="1" ht="11.25" customHeight="1" x14ac:dyDescent="0.2">
      <c r="A25" s="262" t="s">
        <v>147</v>
      </c>
      <c r="B25" s="415" t="s">
        <v>299</v>
      </c>
      <c r="C25" s="415"/>
      <c r="D25" s="260">
        <v>18549.43</v>
      </c>
      <c r="E25" s="146">
        <f t="shared" si="3"/>
        <v>116408.37627111</v>
      </c>
      <c r="F25" s="169"/>
      <c r="G25" s="173" t="s">
        <v>173</v>
      </c>
      <c r="H25" s="173"/>
      <c r="I25" s="155">
        <v>0</v>
      </c>
      <c r="J25" s="133">
        <f t="shared" si="1"/>
        <v>0</v>
      </c>
      <c r="K25" s="151">
        <f t="shared" si="2"/>
        <v>0</v>
      </c>
      <c r="L25" s="151"/>
      <c r="M25" s="151"/>
    </row>
    <row r="26" spans="1:13" s="132" customFormat="1" ht="11.25" customHeight="1" x14ac:dyDescent="0.2">
      <c r="A26" s="262" t="s">
        <v>151</v>
      </c>
      <c r="B26" s="262" t="s">
        <v>174</v>
      </c>
      <c r="C26" s="262"/>
      <c r="D26" s="260">
        <v>0</v>
      </c>
      <c r="E26" s="146">
        <f t="shared" si="3"/>
        <v>0</v>
      </c>
      <c r="F26" s="169"/>
      <c r="G26" s="178" t="s">
        <v>34</v>
      </c>
      <c r="H26" s="178"/>
      <c r="I26" s="155">
        <f>+I23+I24-I25</f>
        <v>242632.48787507002</v>
      </c>
      <c r="J26" s="133">
        <f t="shared" si="1"/>
        <v>0</v>
      </c>
      <c r="K26" s="151">
        <f t="shared" si="2"/>
        <v>0</v>
      </c>
      <c r="L26" s="151"/>
      <c r="M26" s="151"/>
    </row>
    <row r="27" spans="1:13" s="132" customFormat="1" ht="11.25" customHeight="1" x14ac:dyDescent="0.2">
      <c r="A27" s="262" t="s">
        <v>175</v>
      </c>
      <c r="B27" s="262" t="s">
        <v>176</v>
      </c>
      <c r="C27" s="262"/>
      <c r="D27" s="260">
        <v>0</v>
      </c>
      <c r="E27" s="146">
        <f t="shared" si="3"/>
        <v>0</v>
      </c>
      <c r="F27" s="169"/>
      <c r="G27" s="169"/>
      <c r="H27" s="180"/>
      <c r="I27" s="145"/>
      <c r="J27" s="133">
        <f t="shared" si="1"/>
        <v>0</v>
      </c>
      <c r="K27" s="151">
        <f t="shared" si="2"/>
        <v>0</v>
      </c>
      <c r="L27" s="151"/>
      <c r="M27" s="151"/>
    </row>
    <row r="28" spans="1:13" s="132" customFormat="1" ht="11.25" customHeight="1" x14ac:dyDescent="0.2">
      <c r="A28" s="262" t="s">
        <v>150</v>
      </c>
      <c r="B28" s="415" t="s">
        <v>11</v>
      </c>
      <c r="C28" s="415"/>
      <c r="D28" s="260">
        <v>2300.91</v>
      </c>
      <c r="E28" s="146">
        <f t="shared" si="3"/>
        <v>14439.53787507</v>
      </c>
      <c r="F28" s="169"/>
      <c r="G28" s="169"/>
      <c r="H28" s="180"/>
      <c r="I28" s="145"/>
      <c r="J28" s="133">
        <f t="shared" si="1"/>
        <v>0</v>
      </c>
      <c r="K28" s="151">
        <f>+D28*$E$6-E28</f>
        <v>0</v>
      </c>
      <c r="L28" s="151"/>
      <c r="M28" s="151"/>
    </row>
    <row r="29" spans="1:13" s="132" customFormat="1" ht="11.25" customHeight="1" x14ac:dyDescent="0.2">
      <c r="A29" s="262" t="s">
        <v>154</v>
      </c>
      <c r="B29" s="415" t="s">
        <v>12</v>
      </c>
      <c r="C29" s="415"/>
      <c r="D29" s="260">
        <v>4411.93</v>
      </c>
      <c r="E29" s="146">
        <f t="shared" si="3"/>
        <v>27687.406433610002</v>
      </c>
      <c r="F29" s="169"/>
      <c r="G29" s="169"/>
      <c r="H29" s="180"/>
      <c r="I29" s="145"/>
      <c r="J29" s="133">
        <f t="shared" si="1"/>
        <v>0</v>
      </c>
      <c r="K29" s="151">
        <f t="shared" si="2"/>
        <v>0</v>
      </c>
      <c r="L29" s="151"/>
      <c r="M29" s="151"/>
    </row>
    <row r="30" spans="1:13" s="132" customFormat="1" ht="11.25" customHeight="1" x14ac:dyDescent="0.2">
      <c r="A30" s="262" t="s">
        <v>177</v>
      </c>
      <c r="B30" s="415" t="s">
        <v>13</v>
      </c>
      <c r="C30" s="415"/>
      <c r="D30" s="260">
        <v>0</v>
      </c>
      <c r="E30" s="146">
        <f t="shared" si="3"/>
        <v>0</v>
      </c>
      <c r="F30" s="169"/>
      <c r="G30" s="169"/>
      <c r="H30" s="180"/>
      <c r="I30" s="145"/>
      <c r="J30" s="133">
        <f t="shared" si="1"/>
        <v>0</v>
      </c>
      <c r="K30" s="151">
        <f t="shared" si="2"/>
        <v>0</v>
      </c>
      <c r="L30" s="151"/>
      <c r="M30" s="151"/>
    </row>
    <row r="31" spans="1:13" s="132" customFormat="1" ht="12.75" customHeight="1" x14ac:dyDescent="0.2">
      <c r="A31" s="262" t="s">
        <v>144</v>
      </c>
      <c r="B31" s="415" t="s">
        <v>14</v>
      </c>
      <c r="C31" s="415"/>
      <c r="D31" s="260">
        <v>0</v>
      </c>
      <c r="E31" s="146">
        <f t="shared" si="3"/>
        <v>0</v>
      </c>
      <c r="F31" s="169"/>
      <c r="G31" s="169"/>
      <c r="H31" s="180"/>
      <c r="I31" s="145"/>
      <c r="J31" s="133">
        <f t="shared" si="1"/>
        <v>0</v>
      </c>
      <c r="K31" s="151">
        <f t="shared" si="2"/>
        <v>0</v>
      </c>
      <c r="L31" s="151"/>
      <c r="M31" s="151"/>
    </row>
    <row r="32" spans="1:13" s="132" customFormat="1" ht="11.25" customHeight="1" x14ac:dyDescent="0.2">
      <c r="A32" s="262" t="s">
        <v>178</v>
      </c>
      <c r="B32" s="415" t="s">
        <v>15</v>
      </c>
      <c r="C32" s="415"/>
      <c r="D32" s="260">
        <v>82187.42</v>
      </c>
      <c r="E32" s="146">
        <f t="shared" si="3"/>
        <v>515773.48264134</v>
      </c>
      <c r="F32" s="169"/>
      <c r="G32" s="169"/>
      <c r="H32" s="180"/>
      <c r="I32" s="145"/>
      <c r="J32" s="133">
        <f t="shared" si="1"/>
        <v>0</v>
      </c>
      <c r="K32" s="151">
        <f t="shared" si="2"/>
        <v>0</v>
      </c>
      <c r="L32" s="151"/>
      <c r="M32" s="151"/>
    </row>
    <row r="33" spans="1:13" s="132" customFormat="1" ht="11.25" customHeight="1" x14ac:dyDescent="0.2">
      <c r="A33" s="262" t="s">
        <v>180</v>
      </c>
      <c r="B33" s="262" t="s">
        <v>31</v>
      </c>
      <c r="C33" s="262"/>
      <c r="D33" s="260">
        <v>6.5333000000000002E-2</v>
      </c>
      <c r="E33" s="183">
        <f>+D33*E6</f>
        <v>0.41000227214100005</v>
      </c>
      <c r="F33" s="180"/>
      <c r="G33" s="184"/>
      <c r="H33" s="185"/>
      <c r="I33" s="182"/>
      <c r="J33" s="133">
        <f t="shared" si="1"/>
        <v>0</v>
      </c>
      <c r="K33" s="151">
        <f t="shared" si="2"/>
        <v>0</v>
      </c>
      <c r="L33" s="151"/>
      <c r="M33" s="151"/>
    </row>
    <row r="34" spans="1:13" s="132" customFormat="1" ht="12" customHeight="1" x14ac:dyDescent="0.2">
      <c r="A34" s="262" t="s">
        <v>182</v>
      </c>
      <c r="B34" s="262" t="s">
        <v>76</v>
      </c>
      <c r="C34" s="262"/>
      <c r="D34" s="260">
        <v>79345.850000000006</v>
      </c>
      <c r="E34" s="183">
        <f t="shared" si="3"/>
        <v>497940.99130545004</v>
      </c>
      <c r="F34" s="180"/>
      <c r="G34" s="184"/>
      <c r="H34" s="185"/>
      <c r="I34" s="182"/>
      <c r="J34" s="133">
        <f t="shared" si="1"/>
        <v>0</v>
      </c>
      <c r="K34" s="151">
        <f t="shared" si="2"/>
        <v>0</v>
      </c>
      <c r="L34" s="151"/>
      <c r="M34" s="151"/>
    </row>
    <row r="35" spans="1:13" s="134" customFormat="1" ht="16.5" customHeight="1" x14ac:dyDescent="0.2">
      <c r="A35" s="160"/>
      <c r="B35" s="403" t="s">
        <v>306</v>
      </c>
      <c r="C35" s="404"/>
      <c r="D35" s="303">
        <f>SUM(D19:D32)-D33-D34</f>
        <v>412994.76466699992</v>
      </c>
      <c r="E35" s="303">
        <f>SUM(E19:E32)-E33-E34</f>
        <v>2591780.4462646381</v>
      </c>
      <c r="F35" s="304"/>
      <c r="G35" s="160"/>
      <c r="H35" s="403"/>
      <c r="I35" s="404"/>
      <c r="J35" s="133">
        <f t="shared" si="1"/>
        <v>0</v>
      </c>
      <c r="K35" s="151">
        <f t="shared" si="2"/>
        <v>0</v>
      </c>
      <c r="L35" s="151">
        <f>SUM(D19:D32)-D35-D33-D34</f>
        <v>0</v>
      </c>
      <c r="M35" s="151">
        <f>SUM(E19:E32)-E35-E33-E34</f>
        <v>0</v>
      </c>
    </row>
    <row r="36" spans="1:13" s="134" customFormat="1" ht="15" customHeight="1" x14ac:dyDescent="0.2">
      <c r="A36" s="416" t="s">
        <v>181</v>
      </c>
      <c r="B36" s="416"/>
      <c r="C36" s="416"/>
      <c r="D36" s="143"/>
      <c r="E36" s="279"/>
      <c r="F36" s="280"/>
      <c r="G36" s="280"/>
      <c r="H36" s="280"/>
      <c r="I36" s="280"/>
      <c r="J36" s="133">
        <f t="shared" si="1"/>
        <v>0</v>
      </c>
    </row>
    <row r="37" spans="1:13" s="134" customFormat="1" ht="11.25" customHeight="1" x14ac:dyDescent="0.2">
      <c r="A37" s="262" t="s">
        <v>183</v>
      </c>
      <c r="B37" s="415" t="s">
        <v>9</v>
      </c>
      <c r="C37" s="415"/>
      <c r="D37" s="260">
        <f>D24</f>
        <v>-7563.39</v>
      </c>
      <c r="E37" s="146">
        <f>D37*$E$6</f>
        <v>-47464.636326030006</v>
      </c>
      <c r="F37" s="169"/>
      <c r="G37" s="169"/>
      <c r="H37" s="180"/>
      <c r="I37" s="188"/>
      <c r="J37" s="133">
        <f t="shared" si="1"/>
        <v>0</v>
      </c>
      <c r="K37" s="151">
        <f t="shared" ref="K37:K74" si="4">+D37*$E$6-E37</f>
        <v>0</v>
      </c>
    </row>
    <row r="38" spans="1:13" s="134" customFormat="1" ht="11.25" customHeight="1" x14ac:dyDescent="0.2">
      <c r="A38" s="262" t="s">
        <v>185</v>
      </c>
      <c r="B38" s="415" t="s">
        <v>184</v>
      </c>
      <c r="C38" s="415"/>
      <c r="D38" s="260">
        <v>43390.75</v>
      </c>
      <c r="E38" s="189">
        <f>D38*$E$6</f>
        <v>272301.99271274998</v>
      </c>
      <c r="F38" s="169"/>
      <c r="G38" s="169"/>
      <c r="H38" s="180"/>
      <c r="I38" s="188"/>
      <c r="J38" s="133">
        <f t="shared" si="1"/>
        <v>0</v>
      </c>
      <c r="K38" s="151">
        <f t="shared" si="4"/>
        <v>0</v>
      </c>
    </row>
    <row r="39" spans="1:13" s="134" customFormat="1" ht="11.25" customHeight="1" x14ac:dyDescent="0.2">
      <c r="A39" s="262" t="s">
        <v>187</v>
      </c>
      <c r="B39" s="415" t="s">
        <v>186</v>
      </c>
      <c r="C39" s="415"/>
      <c r="D39" s="260">
        <v>0</v>
      </c>
      <c r="E39" s="189">
        <f>D39*$E$6</f>
        <v>0</v>
      </c>
      <c r="F39" s="169"/>
      <c r="G39" s="169"/>
      <c r="H39" s="180"/>
      <c r="I39" s="188"/>
      <c r="J39" s="133">
        <f>+D39*$E$6-E39</f>
        <v>0</v>
      </c>
      <c r="K39" s="151">
        <f t="shared" si="4"/>
        <v>0</v>
      </c>
    </row>
    <row r="40" spans="1:13" s="134" customFormat="1" ht="11.25" customHeight="1" x14ac:dyDescent="0.2">
      <c r="A40" s="262" t="s">
        <v>188</v>
      </c>
      <c r="B40" s="415" t="s">
        <v>16</v>
      </c>
      <c r="C40" s="415"/>
      <c r="D40" s="260">
        <f>D38</f>
        <v>43390.75</v>
      </c>
      <c r="E40" s="189">
        <f>D40*$E$6</f>
        <v>272301.99271274998</v>
      </c>
      <c r="F40" s="169"/>
      <c r="G40" s="169"/>
      <c r="H40" s="180"/>
      <c r="I40" s="188"/>
      <c r="J40" s="133">
        <f>+D40*$E$6-E40</f>
        <v>0</v>
      </c>
      <c r="K40" s="151">
        <f>+D40*$E$6-E40</f>
        <v>0</v>
      </c>
    </row>
    <row r="41" spans="1:13" s="134" customFormat="1" ht="11.25" customHeight="1" x14ac:dyDescent="0.2">
      <c r="A41" s="262" t="s">
        <v>191</v>
      </c>
      <c r="B41" s="415" t="s">
        <v>189</v>
      </c>
      <c r="C41" s="415"/>
      <c r="D41" s="260">
        <f>D37-D38</f>
        <v>-50954.14</v>
      </c>
      <c r="E41" s="190">
        <f>E37-E38</f>
        <v>-319766.62903878</v>
      </c>
      <c r="F41" s="169"/>
      <c r="G41" s="169"/>
      <c r="H41" s="180"/>
      <c r="I41" s="188"/>
      <c r="J41" s="133">
        <f t="shared" si="1"/>
        <v>0</v>
      </c>
      <c r="K41" s="151">
        <f t="shared" si="4"/>
        <v>0</v>
      </c>
    </row>
    <row r="42" spans="1:13" s="134" customFormat="1" ht="17.25" customHeight="1" x14ac:dyDescent="0.2">
      <c r="A42" s="416" t="s">
        <v>190</v>
      </c>
      <c r="B42" s="416"/>
      <c r="C42" s="416"/>
      <c r="D42" s="416"/>
      <c r="E42" s="416"/>
      <c r="F42" s="416"/>
      <c r="G42" s="416"/>
      <c r="H42" s="416"/>
      <c r="I42" s="416"/>
      <c r="J42" s="133">
        <f t="shared" si="1"/>
        <v>0</v>
      </c>
    </row>
    <row r="43" spans="1:13" s="132" customFormat="1" ht="11.25" customHeight="1" x14ac:dyDescent="0.2">
      <c r="A43" s="262" t="s">
        <v>192</v>
      </c>
      <c r="B43" s="415" t="s">
        <v>16</v>
      </c>
      <c r="C43" s="415"/>
      <c r="D43" s="260">
        <f>D40</f>
        <v>43390.75</v>
      </c>
      <c r="E43" s="146">
        <f>E38</f>
        <v>272301.99271274998</v>
      </c>
      <c r="F43" s="169"/>
      <c r="G43" s="169"/>
      <c r="H43" s="180"/>
      <c r="I43" s="145"/>
      <c r="J43" s="133">
        <f t="shared" si="1"/>
        <v>0</v>
      </c>
      <c r="K43" s="151">
        <f t="shared" si="4"/>
        <v>0</v>
      </c>
    </row>
    <row r="44" spans="1:13" s="132" customFormat="1" ht="11.25" customHeight="1" x14ac:dyDescent="0.2">
      <c r="A44" s="262" t="s">
        <v>194</v>
      </c>
      <c r="B44" s="415" t="s">
        <v>193</v>
      </c>
      <c r="C44" s="415"/>
      <c r="D44" s="342">
        <v>6804.97</v>
      </c>
      <c r="E44" s="146">
        <f>D44*$E$6</f>
        <v>42705.113217690006</v>
      </c>
      <c r="F44" s="169"/>
      <c r="G44" s="169"/>
      <c r="H44" s="180"/>
      <c r="I44" s="145"/>
      <c r="J44" s="133">
        <f t="shared" si="1"/>
        <v>0</v>
      </c>
      <c r="K44" s="151">
        <f t="shared" si="4"/>
        <v>0</v>
      </c>
    </row>
    <row r="45" spans="1:13" s="132" customFormat="1" ht="11.25" customHeight="1" x14ac:dyDescent="0.2">
      <c r="A45" s="262" t="s">
        <v>196</v>
      </c>
      <c r="B45" s="262" t="s">
        <v>195</v>
      </c>
      <c r="C45" s="262"/>
      <c r="D45" s="260">
        <v>0</v>
      </c>
      <c r="E45" s="146">
        <v>0</v>
      </c>
      <c r="F45" s="169"/>
      <c r="G45" s="169"/>
      <c r="H45" s="180"/>
      <c r="I45" s="145"/>
      <c r="J45" s="133">
        <f>+D47*$E$6-E47</f>
        <v>0</v>
      </c>
      <c r="K45" s="151">
        <f t="shared" si="4"/>
        <v>0</v>
      </c>
    </row>
    <row r="46" spans="1:13" s="132" customFormat="1" ht="11.25" customHeight="1" x14ac:dyDescent="0.2">
      <c r="A46" s="262" t="s">
        <v>198</v>
      </c>
      <c r="B46" s="262" t="s">
        <v>197</v>
      </c>
      <c r="C46" s="262"/>
      <c r="D46" s="260">
        <v>0</v>
      </c>
      <c r="E46" s="146">
        <v>0</v>
      </c>
      <c r="F46" s="169"/>
      <c r="G46" s="169"/>
      <c r="H46" s="180"/>
      <c r="I46" s="145"/>
      <c r="J46" s="133">
        <f t="shared" si="1"/>
        <v>0</v>
      </c>
      <c r="K46" s="151">
        <f t="shared" si="4"/>
        <v>0</v>
      </c>
    </row>
    <row r="47" spans="1:13" s="132" customFormat="1" ht="13.5" customHeight="1" x14ac:dyDescent="0.2">
      <c r="A47" s="262" t="s">
        <v>200</v>
      </c>
      <c r="B47" s="415" t="s">
        <v>199</v>
      </c>
      <c r="C47" s="415"/>
      <c r="D47" s="260">
        <v>20217.8</v>
      </c>
      <c r="E47" s="146">
        <f>D47*$E$6</f>
        <v>126878.3606706</v>
      </c>
      <c r="F47" s="169"/>
      <c r="G47" s="169"/>
      <c r="H47" s="180"/>
      <c r="I47" s="145"/>
      <c r="J47" s="133">
        <f>+D47*$E$6-E47</f>
        <v>0</v>
      </c>
      <c r="K47" s="151">
        <f t="shared" si="4"/>
        <v>0</v>
      </c>
    </row>
    <row r="48" spans="1:13" s="132" customFormat="1" ht="11.25" customHeight="1" x14ac:dyDescent="0.2">
      <c r="A48" s="262" t="s">
        <v>201</v>
      </c>
      <c r="B48" s="415" t="s">
        <v>12</v>
      </c>
      <c r="C48" s="415"/>
      <c r="D48" s="260">
        <v>4411.93</v>
      </c>
      <c r="E48" s="146">
        <f>D48*$E$6</f>
        <v>27687.406433610002</v>
      </c>
      <c r="F48" s="169"/>
      <c r="G48" s="169"/>
      <c r="H48" s="180"/>
      <c r="I48" s="145"/>
      <c r="J48" s="133">
        <f t="shared" si="1"/>
        <v>0</v>
      </c>
      <c r="K48" s="151">
        <f t="shared" si="4"/>
        <v>0</v>
      </c>
    </row>
    <row r="49" spans="1:13" s="132" customFormat="1" ht="11.25" customHeight="1" x14ac:dyDescent="0.2">
      <c r="A49" s="262" t="s">
        <v>203</v>
      </c>
      <c r="B49" s="415" t="s">
        <v>202</v>
      </c>
      <c r="C49" s="415"/>
      <c r="D49" s="260">
        <v>0</v>
      </c>
      <c r="F49" s="169"/>
      <c r="G49" s="169"/>
      <c r="H49" s="180"/>
      <c r="I49" s="145"/>
      <c r="J49" s="133">
        <f>+D53*$E$6-E53</f>
        <v>0</v>
      </c>
      <c r="K49" s="151">
        <f>+D53*$E$6-E53</f>
        <v>0</v>
      </c>
    </row>
    <row r="50" spans="1:13" s="132" customFormat="1" ht="11.25" customHeight="1" x14ac:dyDescent="0.2">
      <c r="A50" s="262" t="s">
        <v>206</v>
      </c>
      <c r="B50" s="415" t="s">
        <v>204</v>
      </c>
      <c r="C50" s="415"/>
      <c r="D50" s="260">
        <v>0</v>
      </c>
      <c r="E50" s="146">
        <f>D50*$E$6</f>
        <v>0</v>
      </c>
      <c r="F50" s="169"/>
      <c r="G50" s="169"/>
      <c r="H50" s="180"/>
      <c r="I50" s="145"/>
      <c r="J50" s="133">
        <f t="shared" si="1"/>
        <v>0</v>
      </c>
      <c r="K50" s="151">
        <f t="shared" si="4"/>
        <v>0</v>
      </c>
    </row>
    <row r="51" spans="1:13" s="132" customFormat="1" ht="11.25" customHeight="1" x14ac:dyDescent="0.2">
      <c r="A51" s="262" t="s">
        <v>208</v>
      </c>
      <c r="B51" s="262" t="s">
        <v>30</v>
      </c>
      <c r="C51" s="262"/>
      <c r="D51" s="342"/>
      <c r="E51" s="146"/>
      <c r="F51" s="180"/>
      <c r="G51" s="180"/>
      <c r="H51" s="180"/>
      <c r="I51" s="145"/>
      <c r="J51" s="133">
        <f t="shared" si="1"/>
        <v>0</v>
      </c>
      <c r="K51" s="151">
        <f t="shared" si="4"/>
        <v>0</v>
      </c>
    </row>
    <row r="52" spans="1:13" s="132" customFormat="1" ht="11.25" customHeight="1" x14ac:dyDescent="0.2">
      <c r="A52" s="262" t="s">
        <v>308</v>
      </c>
      <c r="B52" s="262" t="s">
        <v>205</v>
      </c>
      <c r="C52" s="262"/>
      <c r="D52" s="260"/>
      <c r="E52" s="146">
        <v>0</v>
      </c>
      <c r="F52" s="180"/>
      <c r="G52" s="146"/>
      <c r="H52" s="180"/>
      <c r="I52" s="145"/>
      <c r="J52" s="133">
        <f t="shared" si="1"/>
        <v>0</v>
      </c>
      <c r="K52" s="151">
        <f t="shared" si="4"/>
        <v>0</v>
      </c>
    </row>
    <row r="53" spans="1:13" s="132" customFormat="1" ht="11.25" customHeight="1" x14ac:dyDescent="0.2">
      <c r="A53" s="262" t="s">
        <v>211</v>
      </c>
      <c r="B53" s="415" t="s">
        <v>207</v>
      </c>
      <c r="C53" s="415"/>
      <c r="D53" s="343"/>
      <c r="E53" s="146">
        <f>D53*$E$6</f>
        <v>0</v>
      </c>
      <c r="F53" s="169"/>
      <c r="G53" s="169"/>
      <c r="H53" s="180"/>
      <c r="I53" s="145"/>
      <c r="J53" s="133">
        <f t="shared" si="1"/>
        <v>0</v>
      </c>
      <c r="K53" s="151">
        <f t="shared" si="4"/>
        <v>0</v>
      </c>
    </row>
    <row r="54" spans="1:13" s="134" customFormat="1" ht="13.5" customHeight="1" x14ac:dyDescent="0.2">
      <c r="A54" s="160"/>
      <c r="B54" s="403" t="s">
        <v>209</v>
      </c>
      <c r="C54" s="404"/>
      <c r="D54" s="303">
        <f>SUM(D43:D53)</f>
        <v>74825.450000000012</v>
      </c>
      <c r="E54" s="303">
        <f>SUM(E43:E53)</f>
        <v>469572.87303464999</v>
      </c>
      <c r="F54" s="304"/>
      <c r="G54" s="160"/>
      <c r="H54" s="403"/>
      <c r="I54" s="404"/>
      <c r="J54" s="133">
        <f t="shared" si="1"/>
        <v>0</v>
      </c>
      <c r="K54" s="151">
        <f t="shared" si="4"/>
        <v>0</v>
      </c>
      <c r="L54" s="151">
        <f>SUM(D43:D53)-D54</f>
        <v>0</v>
      </c>
      <c r="M54" s="151">
        <f>SUM(E43:E53)-E54</f>
        <v>0</v>
      </c>
    </row>
    <row r="55" spans="1:13" s="134" customFormat="1" ht="17.25" customHeight="1" x14ac:dyDescent="0.2">
      <c r="A55" s="416" t="s">
        <v>210</v>
      </c>
      <c r="B55" s="416"/>
      <c r="C55" s="416"/>
      <c r="D55" s="143"/>
      <c r="E55" s="277"/>
      <c r="F55" s="278"/>
      <c r="G55" s="278"/>
      <c r="H55" s="278"/>
      <c r="I55" s="278"/>
      <c r="J55" s="133">
        <f t="shared" si="1"/>
        <v>0</v>
      </c>
    </row>
    <row r="56" spans="1:13" s="132" customFormat="1" ht="11.25" customHeight="1" x14ac:dyDescent="0.2">
      <c r="A56" s="262" t="s">
        <v>213</v>
      </c>
      <c r="B56" s="415" t="s">
        <v>300</v>
      </c>
      <c r="C56" s="415"/>
      <c r="D56" s="260">
        <f>D25</f>
        <v>18549.43</v>
      </c>
      <c r="E56" s="146">
        <f>E25</f>
        <v>116408.37627111</v>
      </c>
      <c r="F56" s="169"/>
      <c r="G56" s="169"/>
      <c r="H56" s="180"/>
      <c r="I56" s="145"/>
      <c r="J56" s="133">
        <f t="shared" si="1"/>
        <v>0</v>
      </c>
      <c r="K56" s="151">
        <f t="shared" si="4"/>
        <v>0</v>
      </c>
    </row>
    <row r="57" spans="1:13" s="132" customFormat="1" ht="11.25" customHeight="1" x14ac:dyDescent="0.2">
      <c r="A57" s="262" t="s">
        <v>214</v>
      </c>
      <c r="B57" s="415" t="s">
        <v>301</v>
      </c>
      <c r="C57" s="415"/>
      <c r="D57" s="260">
        <f>D44</f>
        <v>6804.97</v>
      </c>
      <c r="E57" s="146">
        <f>E44</f>
        <v>42705.113217690006</v>
      </c>
      <c r="F57" s="169"/>
      <c r="G57" s="169"/>
      <c r="H57" s="180"/>
      <c r="I57" s="145"/>
      <c r="J57" s="133">
        <f t="shared" si="1"/>
        <v>0</v>
      </c>
      <c r="K57" s="151">
        <f t="shared" si="4"/>
        <v>0</v>
      </c>
    </row>
    <row r="58" spans="1:13" s="134" customFormat="1" ht="11.25" customHeight="1" x14ac:dyDescent="0.2">
      <c r="A58" s="270" t="s">
        <v>216</v>
      </c>
      <c r="B58" s="418" t="s">
        <v>302</v>
      </c>
      <c r="C58" s="419"/>
      <c r="D58" s="331">
        <f>+D56-D57</f>
        <v>11744.46</v>
      </c>
      <c r="E58" s="332">
        <f>E56-E57</f>
        <v>73703.26305342</v>
      </c>
      <c r="F58" s="305"/>
      <c r="G58" s="306"/>
      <c r="H58" s="307"/>
      <c r="I58" s="307"/>
      <c r="J58" s="133">
        <f t="shared" si="1"/>
        <v>0</v>
      </c>
      <c r="K58" s="151">
        <f t="shared" si="4"/>
        <v>0</v>
      </c>
    </row>
    <row r="59" spans="1:13" s="134" customFormat="1" ht="11.25" customHeight="1" x14ac:dyDescent="0.2">
      <c r="A59" s="263" t="s">
        <v>218</v>
      </c>
      <c r="B59" s="417" t="s">
        <v>303</v>
      </c>
      <c r="C59" s="417"/>
      <c r="D59" s="281"/>
      <c r="E59" s="190"/>
      <c r="F59" s="169"/>
      <c r="G59" s="169"/>
      <c r="H59" s="180"/>
      <c r="I59" s="188"/>
      <c r="J59" s="133">
        <f t="shared" si="1"/>
        <v>0</v>
      </c>
      <c r="K59" s="151">
        <f t="shared" si="4"/>
        <v>0</v>
      </c>
    </row>
    <row r="60" spans="1:13" s="134" customFormat="1" ht="11.25" customHeight="1" x14ac:dyDescent="0.2">
      <c r="A60" s="263" t="s">
        <v>220</v>
      </c>
      <c r="B60" s="417" t="s">
        <v>304</v>
      </c>
      <c r="C60" s="417"/>
      <c r="D60" s="281"/>
      <c r="E60" s="146"/>
      <c r="F60" s="169"/>
      <c r="G60" s="169"/>
      <c r="H60" s="180"/>
      <c r="I60" s="188"/>
      <c r="J60" s="133">
        <f t="shared" si="1"/>
        <v>0</v>
      </c>
      <c r="K60" s="151">
        <f t="shared" si="4"/>
        <v>0</v>
      </c>
    </row>
    <row r="61" spans="1:13" s="134" customFormat="1" ht="11.25" customHeight="1" x14ac:dyDescent="0.2">
      <c r="A61" s="271" t="s">
        <v>26</v>
      </c>
      <c r="B61" s="418" t="s">
        <v>305</v>
      </c>
      <c r="C61" s="419"/>
      <c r="D61" s="282"/>
      <c r="E61" s="338">
        <f>E59-E60</f>
        <v>0</v>
      </c>
      <c r="F61" s="305"/>
      <c r="G61" s="306"/>
      <c r="H61" s="307"/>
      <c r="I61" s="307"/>
      <c r="J61" s="133">
        <f t="shared" si="1"/>
        <v>0</v>
      </c>
      <c r="K61" s="151">
        <f t="shared" si="4"/>
        <v>0</v>
      </c>
    </row>
    <row r="62" spans="1:13" s="134" customFormat="1" ht="11.25" customHeight="1" x14ac:dyDescent="0.2">
      <c r="A62" s="263" t="s">
        <v>223</v>
      </c>
      <c r="B62" s="265" t="s">
        <v>222</v>
      </c>
      <c r="C62" s="267"/>
      <c r="D62" s="281"/>
      <c r="E62" s="193">
        <v>0</v>
      </c>
      <c r="F62" s="188"/>
      <c r="G62" s="194"/>
      <c r="H62" s="194"/>
      <c r="I62" s="188"/>
      <c r="J62" s="133">
        <f t="shared" si="1"/>
        <v>0</v>
      </c>
      <c r="K62" s="151">
        <f t="shared" si="4"/>
        <v>0</v>
      </c>
    </row>
    <row r="63" spans="1:13" s="134" customFormat="1" ht="11.25" customHeight="1" x14ac:dyDescent="0.2">
      <c r="A63" s="263" t="s">
        <v>225</v>
      </c>
      <c r="B63" s="265" t="s">
        <v>224</v>
      </c>
      <c r="C63" s="267"/>
      <c r="D63" s="281"/>
      <c r="E63" s="193">
        <v>0</v>
      </c>
      <c r="F63" s="188"/>
      <c r="G63" s="194"/>
      <c r="H63" s="194"/>
      <c r="I63" s="188"/>
      <c r="J63" s="133">
        <f t="shared" si="1"/>
        <v>0</v>
      </c>
      <c r="K63" s="151">
        <f t="shared" si="4"/>
        <v>0</v>
      </c>
    </row>
    <row r="64" spans="1:13" s="134" customFormat="1" ht="11.25" customHeight="1" x14ac:dyDescent="0.2">
      <c r="A64" s="271" t="s">
        <v>230</v>
      </c>
      <c r="B64" s="336" t="s">
        <v>226</v>
      </c>
      <c r="C64" s="272"/>
      <c r="D64" s="282"/>
      <c r="E64" s="338">
        <v>0</v>
      </c>
      <c r="F64" s="305"/>
      <c r="G64" s="306"/>
      <c r="H64" s="307"/>
      <c r="I64" s="307"/>
      <c r="J64" s="133">
        <f t="shared" si="1"/>
        <v>0</v>
      </c>
      <c r="K64" s="151">
        <f t="shared" si="4"/>
        <v>0</v>
      </c>
    </row>
    <row r="65" spans="1:15" s="134" customFormat="1" ht="17.25" customHeight="1" x14ac:dyDescent="0.2">
      <c r="A65" s="416" t="s">
        <v>227</v>
      </c>
      <c r="B65" s="416"/>
      <c r="C65" s="416"/>
      <c r="D65" s="167"/>
      <c r="E65" s="199"/>
      <c r="F65" s="200" t="s">
        <v>228</v>
      </c>
      <c r="G65" s="330"/>
      <c r="H65" s="276"/>
      <c r="I65" s="330" t="s">
        <v>229</v>
      </c>
      <c r="J65" s="133">
        <f t="shared" ref="J65" si="5">+D65*$E$6-E65</f>
        <v>0</v>
      </c>
      <c r="K65" s="151">
        <f t="shared" ref="K65:K66" si="6">+D65*$E$6-E65</f>
        <v>0</v>
      </c>
    </row>
    <row r="66" spans="1:15" s="132" customFormat="1" ht="13.5" customHeight="1" x14ac:dyDescent="0.2">
      <c r="A66" s="262" t="s">
        <v>231</v>
      </c>
      <c r="B66" s="415" t="s">
        <v>306</v>
      </c>
      <c r="C66" s="415"/>
      <c r="D66" s="175">
        <f>D35</f>
        <v>412994.76466699992</v>
      </c>
      <c r="E66" s="175">
        <f>E35</f>
        <v>2591780.4462646381</v>
      </c>
      <c r="F66" s="169"/>
      <c r="G66" s="169"/>
      <c r="H66" s="180"/>
      <c r="I66" s="145"/>
      <c r="J66" s="133">
        <f>+D66*$E$6-E66</f>
        <v>0</v>
      </c>
      <c r="K66" s="151">
        <f t="shared" si="6"/>
        <v>0</v>
      </c>
      <c r="N66" s="201"/>
    </row>
    <row r="67" spans="1:15" s="132" customFormat="1" ht="12.75" customHeight="1" x14ac:dyDescent="0.2">
      <c r="A67" s="262" t="s">
        <v>233</v>
      </c>
      <c r="B67" s="415" t="s">
        <v>232</v>
      </c>
      <c r="C67" s="415"/>
      <c r="D67" s="175">
        <f>D54</f>
        <v>74825.450000000012</v>
      </c>
      <c r="E67" s="175">
        <f>E54</f>
        <v>469572.87303464999</v>
      </c>
      <c r="F67" s="169"/>
      <c r="G67" s="169"/>
      <c r="H67" s="202"/>
      <c r="I67" s="203"/>
      <c r="J67" s="133">
        <f t="shared" si="1"/>
        <v>0</v>
      </c>
      <c r="K67" s="151">
        <f t="shared" si="4"/>
        <v>0</v>
      </c>
      <c r="N67" s="204"/>
      <c r="O67" s="204"/>
    </row>
    <row r="68" spans="1:15" s="132" customFormat="1" ht="12.75" customHeight="1" x14ac:dyDescent="0.2">
      <c r="A68" s="262" t="s">
        <v>234</v>
      </c>
      <c r="B68" s="415" t="s">
        <v>15</v>
      </c>
      <c r="C68" s="415"/>
      <c r="D68" s="175">
        <f>D32</f>
        <v>82187.42</v>
      </c>
      <c r="E68" s="175">
        <f>E32</f>
        <v>515773.48264134</v>
      </c>
      <c r="F68" s="169"/>
      <c r="G68" s="169"/>
      <c r="H68" s="205"/>
      <c r="I68" s="206"/>
      <c r="J68" s="133">
        <f t="shared" si="1"/>
        <v>0</v>
      </c>
      <c r="K68" s="151">
        <f t="shared" si="4"/>
        <v>0</v>
      </c>
      <c r="N68" s="204"/>
    </row>
    <row r="69" spans="1:15" s="132" customFormat="1" ht="13.5" customHeight="1" x14ac:dyDescent="0.2">
      <c r="A69" s="262" t="s">
        <v>235</v>
      </c>
      <c r="B69" s="415" t="s">
        <v>11</v>
      </c>
      <c r="C69" s="415"/>
      <c r="D69" s="175">
        <f>D28</f>
        <v>2300.91</v>
      </c>
      <c r="E69" s="207">
        <f>E28</f>
        <v>14439.53787507</v>
      </c>
      <c r="F69" s="169"/>
      <c r="G69" s="169"/>
      <c r="H69" s="205"/>
      <c r="I69" s="208"/>
      <c r="J69" s="133">
        <f>+D69*$E$6-E69</f>
        <v>0</v>
      </c>
      <c r="K69" s="151">
        <f>+D69*$E$6-E69</f>
        <v>0</v>
      </c>
    </row>
    <row r="70" spans="1:15" s="132" customFormat="1" ht="11.25" customHeight="1" x14ac:dyDescent="0.2">
      <c r="A70" s="262" t="s">
        <v>237</v>
      </c>
      <c r="B70" s="415" t="s">
        <v>236</v>
      </c>
      <c r="C70" s="415"/>
      <c r="D70" s="209">
        <v>0</v>
      </c>
      <c r="E70" s="209">
        <v>0</v>
      </c>
      <c r="F70" s="169"/>
      <c r="G70" s="169"/>
      <c r="H70" s="205"/>
      <c r="I70" s="210"/>
      <c r="J70" s="133">
        <f t="shared" si="1"/>
        <v>0</v>
      </c>
      <c r="K70" s="151">
        <f t="shared" si="4"/>
        <v>0</v>
      </c>
    </row>
    <row r="71" spans="1:15" s="132" customFormat="1" ht="11.25" customHeight="1" x14ac:dyDescent="0.2">
      <c r="A71" s="262" t="s">
        <v>239</v>
      </c>
      <c r="B71" s="415" t="s">
        <v>238</v>
      </c>
      <c r="C71" s="415"/>
      <c r="D71" s="209">
        <v>0</v>
      </c>
      <c r="E71" s="209">
        <v>0</v>
      </c>
      <c r="F71" s="169"/>
      <c r="G71" s="169"/>
      <c r="H71" s="205"/>
      <c r="I71" s="208"/>
      <c r="J71" s="133">
        <f t="shared" si="1"/>
        <v>0</v>
      </c>
      <c r="K71" s="151"/>
    </row>
    <row r="72" spans="1:15" s="132" customFormat="1" ht="11.25" customHeight="1" x14ac:dyDescent="0.2">
      <c r="A72" s="262" t="s">
        <v>309</v>
      </c>
      <c r="B72" s="262" t="s">
        <v>76</v>
      </c>
      <c r="C72" s="262"/>
      <c r="D72" s="209"/>
      <c r="E72" s="146">
        <f>D72*$E$6</f>
        <v>0</v>
      </c>
      <c r="F72" s="180"/>
      <c r="G72" s="184"/>
      <c r="H72" s="213"/>
      <c r="I72" s="214"/>
      <c r="J72" s="133"/>
      <c r="K72" s="151"/>
    </row>
    <row r="73" spans="1:15" s="132" customFormat="1" ht="11.25" customHeight="1" x14ac:dyDescent="0.2">
      <c r="A73" s="262"/>
      <c r="B73" s="262" t="s">
        <v>310</v>
      </c>
      <c r="C73" s="262"/>
      <c r="D73" s="209">
        <v>0</v>
      </c>
      <c r="E73" s="146">
        <f>D73*$E$6</f>
        <v>0</v>
      </c>
      <c r="F73" s="180"/>
      <c r="G73" s="184"/>
      <c r="H73" s="213"/>
      <c r="I73" s="214"/>
      <c r="J73" s="133"/>
      <c r="K73" s="151"/>
    </row>
    <row r="74" spans="1:15" s="134" customFormat="1" ht="15" customHeight="1" x14ac:dyDescent="0.2">
      <c r="A74" s="160"/>
      <c r="B74" s="403" t="s">
        <v>240</v>
      </c>
      <c r="C74" s="404"/>
      <c r="D74" s="303">
        <f>D66-D67-D68-D69-D70-D71+D73+D72</f>
        <v>253680.98466699992</v>
      </c>
      <c r="E74" s="303">
        <f>E66-E67-E68-E69-E70-E71+E73+E72</f>
        <v>1591994.5527135781</v>
      </c>
      <c r="F74" s="215"/>
      <c r="G74" s="405"/>
      <c r="H74" s="406"/>
      <c r="I74" s="407"/>
      <c r="J74" s="133">
        <f t="shared" si="1"/>
        <v>0</v>
      </c>
      <c r="K74" s="151">
        <f t="shared" si="4"/>
        <v>0</v>
      </c>
      <c r="L74" s="151">
        <f>D66-D67-D68-D69-D70-D71-D74+D73+D72</f>
        <v>0</v>
      </c>
      <c r="M74" s="151">
        <f>E66-E67-E68-E69-E70-E71-E74+E73+E72</f>
        <v>0</v>
      </c>
    </row>
    <row r="75" spans="1:15" s="221" customFormat="1" ht="12" customHeight="1" x14ac:dyDescent="0.2">
      <c r="A75" s="262" t="s">
        <v>307</v>
      </c>
      <c r="B75" s="273" t="s">
        <v>135</v>
      </c>
      <c r="C75" s="268"/>
      <c r="D75" s="33"/>
      <c r="E75" s="334"/>
      <c r="F75" s="33"/>
      <c r="G75" s="219"/>
      <c r="H75" s="274"/>
      <c r="I75" s="275"/>
      <c r="J75" s="133">
        <f t="shared" si="1"/>
        <v>0</v>
      </c>
    </row>
    <row r="76" spans="1:15" s="221" customFormat="1" ht="14.25" customHeight="1" x14ac:dyDescent="0.2">
      <c r="A76" s="160"/>
      <c r="B76" s="403" t="s">
        <v>136</v>
      </c>
      <c r="C76" s="404"/>
      <c r="D76" s="303">
        <f>+D74+D75</f>
        <v>253680.98466699992</v>
      </c>
      <c r="E76" s="303">
        <f>+E74+E75</f>
        <v>1591994.5527135781</v>
      </c>
      <c r="F76" s="215"/>
      <c r="G76" s="405"/>
      <c r="H76" s="406"/>
      <c r="I76" s="407"/>
      <c r="J76" s="133">
        <f>+D76*$E$6-E76</f>
        <v>0</v>
      </c>
    </row>
    <row r="77" spans="1:15" s="297" customFormat="1" ht="11.25" customHeight="1" x14ac:dyDescent="0.2">
      <c r="A77" s="268"/>
      <c r="B77" s="268"/>
      <c r="C77" s="268"/>
      <c r="D77" s="293"/>
      <c r="E77" s="293"/>
      <c r="F77" s="294"/>
      <c r="G77" s="294"/>
      <c r="H77" s="295"/>
      <c r="I77" s="295"/>
      <c r="J77" s="296"/>
    </row>
    <row r="78" spans="1:15" s="134" customFormat="1" ht="34.5" customHeight="1" x14ac:dyDescent="0.2">
      <c r="A78" s="264"/>
      <c r="B78" s="266" t="s">
        <v>242</v>
      </c>
      <c r="C78" s="269" t="s">
        <v>243</v>
      </c>
      <c r="D78" s="288" t="s">
        <v>244</v>
      </c>
      <c r="E78" s="289" t="s">
        <v>245</v>
      </c>
      <c r="F78" s="289" t="s">
        <v>246</v>
      </c>
      <c r="G78" s="290" t="s">
        <v>247</v>
      </c>
      <c r="H78" s="291"/>
      <c r="I78" s="292"/>
      <c r="J78" s="133"/>
    </row>
    <row r="79" spans="1:15" s="132" customFormat="1" ht="11.25" customHeight="1" x14ac:dyDescent="0.2">
      <c r="A79" s="308">
        <v>57</v>
      </c>
      <c r="B79" s="308" t="s">
        <v>248</v>
      </c>
      <c r="C79" s="311">
        <v>102</v>
      </c>
      <c r="D79" s="312">
        <f>C79/$C$87</f>
        <v>0.29142857142857143</v>
      </c>
      <c r="E79" s="313">
        <v>5457925.5099999998</v>
      </c>
      <c r="F79" s="313">
        <v>5260117.05</v>
      </c>
      <c r="G79" s="395">
        <f>F79/$F$87</f>
        <v>0.21440157546597854</v>
      </c>
      <c r="H79" s="396"/>
      <c r="I79" s="397"/>
      <c r="J79" s="133"/>
    </row>
    <row r="80" spans="1:15" s="132" customFormat="1" ht="11.25" customHeight="1" x14ac:dyDescent="0.2">
      <c r="A80" s="308">
        <v>58</v>
      </c>
      <c r="B80" s="308" t="s">
        <v>249</v>
      </c>
      <c r="C80" s="121">
        <v>19</v>
      </c>
      <c r="D80" s="312">
        <f t="shared" ref="D80:D86" si="7">C80/$C$87</f>
        <v>5.4285714285714284E-2</v>
      </c>
      <c r="E80" s="313">
        <v>890844.83</v>
      </c>
      <c r="F80" s="313">
        <v>884095.42</v>
      </c>
      <c r="G80" s="395">
        <f t="shared" ref="G80:G86" si="8">F80/$F$87</f>
        <v>3.6035595616689939E-2</v>
      </c>
      <c r="H80" s="396"/>
      <c r="I80" s="397"/>
      <c r="J80" s="133"/>
      <c r="M80" s="204"/>
    </row>
    <row r="81" spans="1:15" s="132" customFormat="1" ht="11.25" customHeight="1" x14ac:dyDescent="0.2">
      <c r="A81" s="308">
        <v>59</v>
      </c>
      <c r="B81" s="308" t="s">
        <v>250</v>
      </c>
      <c r="C81" s="311">
        <v>13</v>
      </c>
      <c r="D81" s="312">
        <f t="shared" si="7"/>
        <v>3.7142857142857144E-2</v>
      </c>
      <c r="E81" s="313">
        <v>844430.13</v>
      </c>
      <c r="F81" s="313">
        <v>840161.51</v>
      </c>
      <c r="G81" s="395">
        <f t="shared" si="8"/>
        <v>3.4244856089252901E-2</v>
      </c>
      <c r="H81" s="396"/>
      <c r="I81" s="397"/>
      <c r="J81" s="133"/>
    </row>
    <row r="82" spans="1:15" s="132" customFormat="1" ht="11.25" customHeight="1" x14ac:dyDescent="0.2">
      <c r="A82" s="308">
        <v>60</v>
      </c>
      <c r="B82" s="308" t="s">
        <v>251</v>
      </c>
      <c r="C82" s="311">
        <v>6</v>
      </c>
      <c r="D82" s="312">
        <f t="shared" si="7"/>
        <v>1.7142857142857144E-2</v>
      </c>
      <c r="E82" s="313">
        <v>375756.4</v>
      </c>
      <c r="F82" s="313">
        <v>374722.89</v>
      </c>
      <c r="G82" s="395">
        <f t="shared" si="8"/>
        <v>1.527364832673535E-2</v>
      </c>
      <c r="H82" s="396"/>
      <c r="I82" s="397"/>
      <c r="J82" s="133"/>
    </row>
    <row r="83" spans="1:15" s="132" customFormat="1" ht="11.25" customHeight="1" x14ac:dyDescent="0.2">
      <c r="A83" s="308">
        <v>61</v>
      </c>
      <c r="B83" s="308" t="s">
        <v>252</v>
      </c>
      <c r="C83" s="121">
        <v>7</v>
      </c>
      <c r="D83" s="312">
        <f t="shared" si="7"/>
        <v>0.02</v>
      </c>
      <c r="E83" s="313">
        <v>473879.37</v>
      </c>
      <c r="F83" s="313">
        <v>472784.64000000001</v>
      </c>
      <c r="G83" s="395">
        <f t="shared" si="8"/>
        <v>1.9270630426772635E-2</v>
      </c>
      <c r="H83" s="396"/>
      <c r="I83" s="397"/>
      <c r="J83" s="133"/>
      <c r="L83" s="133"/>
    </row>
    <row r="84" spans="1:15" s="132" customFormat="1" ht="11.25" customHeight="1" x14ac:dyDescent="0.2">
      <c r="A84" s="308">
        <v>62</v>
      </c>
      <c r="B84" s="308" t="s">
        <v>253</v>
      </c>
      <c r="C84" s="121">
        <v>4</v>
      </c>
      <c r="D84" s="312">
        <f t="shared" si="7"/>
        <v>1.1428571428571429E-2</v>
      </c>
      <c r="E84" s="313">
        <v>186918.87</v>
      </c>
      <c r="F84" s="313">
        <v>186750.24</v>
      </c>
      <c r="G84" s="395">
        <f t="shared" si="8"/>
        <v>7.6119115400007315E-3</v>
      </c>
      <c r="H84" s="396"/>
      <c r="I84" s="397"/>
      <c r="J84" s="133"/>
    </row>
    <row r="85" spans="1:15" s="132" customFormat="1" ht="11.25" customHeight="1" x14ac:dyDescent="0.2">
      <c r="A85" s="308">
        <v>63</v>
      </c>
      <c r="B85" s="308" t="s">
        <v>254</v>
      </c>
      <c r="C85" s="121">
        <v>12</v>
      </c>
      <c r="D85" s="312">
        <f t="shared" si="7"/>
        <v>3.4285714285714287E-2</v>
      </c>
      <c r="E85" s="313">
        <v>731320.64</v>
      </c>
      <c r="F85" s="313">
        <v>729629.17</v>
      </c>
      <c r="G85" s="395">
        <f t="shared" si="8"/>
        <v>2.9739574626753661E-2</v>
      </c>
      <c r="H85" s="396"/>
      <c r="I85" s="397"/>
      <c r="J85" s="133"/>
    </row>
    <row r="86" spans="1:15" s="132" customFormat="1" ht="11.25" customHeight="1" x14ac:dyDescent="0.2">
      <c r="A86" s="308">
        <v>64</v>
      </c>
      <c r="B86" s="308" t="s">
        <v>255</v>
      </c>
      <c r="C86" s="121">
        <v>187</v>
      </c>
      <c r="D86" s="312">
        <f t="shared" si="7"/>
        <v>0.53428571428571425</v>
      </c>
      <c r="E86" s="313">
        <v>15788659.67</v>
      </c>
      <c r="F86" s="313">
        <v>15785686.83</v>
      </c>
      <c r="G86" s="395">
        <f t="shared" si="8"/>
        <v>0.64342220790781623</v>
      </c>
      <c r="H86" s="396"/>
      <c r="I86" s="397"/>
      <c r="J86" s="133"/>
    </row>
    <row r="87" spans="1:15" s="134" customFormat="1" ht="14.25" customHeight="1" x14ac:dyDescent="0.25">
      <c r="A87" s="309"/>
      <c r="B87" s="310" t="s">
        <v>257</v>
      </c>
      <c r="C87" s="314">
        <f>SUM(C79:C86)</f>
        <v>350</v>
      </c>
      <c r="D87" s="315">
        <f>SUM(D79:D86)</f>
        <v>1</v>
      </c>
      <c r="E87" s="316">
        <f>SUM(E79:E86)</f>
        <v>24749735.420000002</v>
      </c>
      <c r="F87" s="316">
        <f>SUM(F79:F86)</f>
        <v>24533947.75</v>
      </c>
      <c r="G87" s="398">
        <f>SUM(G79:I86)</f>
        <v>1</v>
      </c>
      <c r="H87" s="399"/>
      <c r="I87" s="400"/>
      <c r="J87" s="133"/>
      <c r="K87" s="151">
        <f>+E87-D8</f>
        <v>0</v>
      </c>
      <c r="L87" s="236">
        <f>+F87-D13</f>
        <v>0.19999999552965164</v>
      </c>
    </row>
    <row r="88" spans="1:15" s="134" customFormat="1" ht="35.25" customHeight="1" x14ac:dyDescent="0.25">
      <c r="A88" s="225"/>
      <c r="B88" s="226"/>
      <c r="C88" s="227" t="s">
        <v>258</v>
      </c>
      <c r="D88" s="317" t="s">
        <v>259</v>
      </c>
      <c r="E88" s="229" t="s">
        <v>260</v>
      </c>
      <c r="F88" s="229" t="s">
        <v>261</v>
      </c>
      <c r="G88" s="401" t="s">
        <v>262</v>
      </c>
      <c r="H88" s="402"/>
      <c r="I88" s="238" t="s">
        <v>163</v>
      </c>
      <c r="J88" s="133"/>
    </row>
    <row r="89" spans="1:15" s="132" customFormat="1" ht="11.25" customHeight="1" x14ac:dyDescent="0.2">
      <c r="A89" s="145">
        <v>65</v>
      </c>
      <c r="B89" s="145" t="s">
        <v>264</v>
      </c>
      <c r="C89" s="318">
        <f>SUM(C79:C82)</f>
        <v>140</v>
      </c>
      <c r="D89" s="319">
        <f>SUM(C83:C86)</f>
        <v>210</v>
      </c>
      <c r="E89" s="319">
        <f>SUM(C79:C85)</f>
        <v>163</v>
      </c>
      <c r="F89" s="319">
        <f>C86</f>
        <v>187</v>
      </c>
      <c r="G89" s="411">
        <f>C89+D89</f>
        <v>350</v>
      </c>
      <c r="H89" s="412">
        <f>D86</f>
        <v>0.53428571428571425</v>
      </c>
      <c r="I89" s="320">
        <f>21+D100</f>
        <v>21</v>
      </c>
      <c r="J89" s="133"/>
      <c r="K89" s="151">
        <f>SUM(C79:C82)-C89</f>
        <v>0</v>
      </c>
      <c r="L89" s="151">
        <f>SUM(C83:C86)-D89</f>
        <v>0</v>
      </c>
      <c r="M89" s="151">
        <f>SUM(C79:C85)-E89</f>
        <v>0</v>
      </c>
      <c r="N89" s="151">
        <f>C86-F89</f>
        <v>0</v>
      </c>
      <c r="O89" s="151">
        <f>+C87-G89</f>
        <v>0</v>
      </c>
    </row>
    <row r="90" spans="1:15" s="132" customFormat="1" ht="11.25" customHeight="1" x14ac:dyDescent="0.2">
      <c r="A90" s="145">
        <v>66</v>
      </c>
      <c r="B90" s="145" t="s">
        <v>266</v>
      </c>
      <c r="C90" s="321">
        <f>SUM(F79:F82)</f>
        <v>7359096.8699999992</v>
      </c>
      <c r="D90" s="322">
        <f>SUM(F83:F86)</f>
        <v>17174850.879999999</v>
      </c>
      <c r="E90" s="322">
        <f>SUM(F79:F85)</f>
        <v>8748260.9199999999</v>
      </c>
      <c r="F90" s="322">
        <f>F86</f>
        <v>15785686.83</v>
      </c>
      <c r="G90" s="413">
        <f>C90+D90</f>
        <v>24533947.75</v>
      </c>
      <c r="H90" s="413">
        <f>D87</f>
        <v>1</v>
      </c>
      <c r="I90" s="323">
        <f>1846561.97+E100</f>
        <v>1846561.97</v>
      </c>
      <c r="J90" s="243"/>
      <c r="K90" s="151">
        <f>SUM(F79:F82)-C90</f>
        <v>0</v>
      </c>
      <c r="L90" s="151">
        <f>SUM(F83:F86)-D90</f>
        <v>0</v>
      </c>
      <c r="M90" s="151">
        <f>SUM(F79:F85)-E90</f>
        <v>0</v>
      </c>
      <c r="N90" s="151">
        <f>F86-F90</f>
        <v>0</v>
      </c>
      <c r="O90" s="151">
        <f>+F87-G90</f>
        <v>0</v>
      </c>
    </row>
    <row r="91" spans="1:15" s="132" customFormat="1" ht="11.25" customHeight="1" x14ac:dyDescent="0.2">
      <c r="A91" s="145">
        <v>67</v>
      </c>
      <c r="B91" s="145" t="s">
        <v>268</v>
      </c>
      <c r="C91" s="324">
        <f>+C90/G90</f>
        <v>0.2999556754986567</v>
      </c>
      <c r="D91" s="325">
        <f>+D90/G90</f>
        <v>0.70004432450134324</v>
      </c>
      <c r="E91" s="325">
        <f>+E90/G90</f>
        <v>0.35657779209218377</v>
      </c>
      <c r="F91" s="325">
        <f>+F90/G90</f>
        <v>0.64342220790781623</v>
      </c>
      <c r="G91" s="414">
        <v>0.99999999999999911</v>
      </c>
      <c r="H91" s="414">
        <v>0.99999999999999911</v>
      </c>
      <c r="I91" s="326"/>
      <c r="J91" s="133"/>
      <c r="K91" s="151">
        <f>SUM(G79:I82)-C91</f>
        <v>0</v>
      </c>
      <c r="L91" s="151">
        <f>SUM(G83:I86)-D91</f>
        <v>0</v>
      </c>
      <c r="M91" s="151">
        <f>SUM(G79:I85)-E91</f>
        <v>0</v>
      </c>
      <c r="N91" s="151">
        <f>G86-F91</f>
        <v>0</v>
      </c>
      <c r="O91" s="151">
        <f>+G87-G91</f>
        <v>0</v>
      </c>
    </row>
    <row r="92" spans="1:15" s="132" customFormat="1" ht="11.25" customHeight="1" x14ac:dyDescent="0.2">
      <c r="A92" s="145">
        <v>68</v>
      </c>
      <c r="B92" s="145" t="s">
        <v>270</v>
      </c>
      <c r="C92" s="321">
        <v>20335.78</v>
      </c>
      <c r="D92" s="322">
        <v>10183117.58</v>
      </c>
      <c r="E92" s="322">
        <v>72344.86</v>
      </c>
      <c r="F92" s="322">
        <v>10131108.5</v>
      </c>
      <c r="G92" s="413">
        <f>C92+D92</f>
        <v>10203453.359999999</v>
      </c>
      <c r="H92" s="413">
        <f>D89</f>
        <v>210</v>
      </c>
      <c r="I92" s="180"/>
      <c r="J92" s="133"/>
    </row>
    <row r="93" spans="1:15" s="132" customFormat="1" ht="11.25" customHeight="1" x14ac:dyDescent="0.2">
      <c r="A93" s="145">
        <v>69</v>
      </c>
      <c r="B93" s="145" t="s">
        <v>15</v>
      </c>
      <c r="C93" s="321">
        <v>82187.42</v>
      </c>
      <c r="D93" s="322">
        <v>0</v>
      </c>
      <c r="E93" s="321">
        <v>82187.42</v>
      </c>
      <c r="F93" s="322">
        <v>0</v>
      </c>
      <c r="G93" s="413">
        <f>C93+D93</f>
        <v>82187.42</v>
      </c>
      <c r="H93" s="413">
        <f>D90</f>
        <v>17174850.879999999</v>
      </c>
      <c r="I93" s="145"/>
      <c r="J93" s="133"/>
    </row>
    <row r="94" spans="1:15" s="132" customFormat="1" ht="13.5" customHeight="1" x14ac:dyDescent="0.2">
      <c r="A94" s="145">
        <v>70</v>
      </c>
      <c r="B94" s="247" t="s">
        <v>273</v>
      </c>
      <c r="C94" s="321">
        <v>8706.41</v>
      </c>
      <c r="D94" s="322">
        <v>3684456.81</v>
      </c>
      <c r="E94" s="322">
        <v>32076.31</v>
      </c>
      <c r="F94" s="322">
        <v>3661086.91</v>
      </c>
      <c r="G94" s="413">
        <f>C94+D94</f>
        <v>3693163.22</v>
      </c>
      <c r="H94" s="413">
        <f>D91</f>
        <v>0.70004432450134324</v>
      </c>
      <c r="I94" s="145"/>
      <c r="J94" s="133"/>
    </row>
    <row r="95" spans="1:15" s="134" customFormat="1" ht="11.25" customHeight="1" x14ac:dyDescent="0.2">
      <c r="A95" s="387"/>
      <c r="B95" s="387"/>
      <c r="C95" s="200"/>
      <c r="D95" s="200" t="s">
        <v>274</v>
      </c>
      <c r="E95" s="200" t="s">
        <v>275</v>
      </c>
      <c r="F95" s="394"/>
      <c r="G95" s="394"/>
      <c r="H95" s="394"/>
      <c r="I95" s="394"/>
      <c r="J95" s="133"/>
    </row>
    <row r="96" spans="1:15" s="134" customFormat="1" ht="11.25" customHeight="1" x14ac:dyDescent="0.2">
      <c r="A96" s="188">
        <v>71</v>
      </c>
      <c r="B96" s="194" t="s">
        <v>277</v>
      </c>
      <c r="C96" s="194"/>
      <c r="D96" s="319">
        <v>142</v>
      </c>
      <c r="E96" s="146">
        <v>12354287.609999999</v>
      </c>
      <c r="F96" s="250"/>
      <c r="G96" s="392"/>
      <c r="H96" s="393"/>
      <c r="I96" s="251"/>
      <c r="J96" s="133"/>
    </row>
    <row r="97" spans="1:12" s="134" customFormat="1" ht="11.25" customHeight="1" x14ac:dyDescent="0.2">
      <c r="A97" s="387"/>
      <c r="B97" s="387"/>
      <c r="C97" s="200"/>
      <c r="D97" s="200" t="s">
        <v>274</v>
      </c>
      <c r="E97" s="200" t="s">
        <v>275</v>
      </c>
      <c r="F97" s="390"/>
      <c r="G97" s="391"/>
      <c r="H97" s="390"/>
      <c r="I97" s="391"/>
      <c r="J97" s="133"/>
      <c r="K97" s="151">
        <f>+D103-C87</f>
        <v>0</v>
      </c>
      <c r="L97" s="151">
        <f>+E103-F87</f>
        <v>-0.19999999925494194</v>
      </c>
    </row>
    <row r="98" spans="1:12" s="134" customFormat="1" ht="11.25" customHeight="1" x14ac:dyDescent="0.2">
      <c r="A98" s="188">
        <v>72</v>
      </c>
      <c r="B98" s="194" t="s">
        <v>279</v>
      </c>
      <c r="C98" s="194"/>
      <c r="D98" s="327">
        <v>351</v>
      </c>
      <c r="E98" s="335">
        <v>24749735.420000002</v>
      </c>
      <c r="F98" s="188"/>
      <c r="G98" s="392"/>
      <c r="H98" s="393"/>
      <c r="I98" s="339"/>
      <c r="J98" s="133"/>
      <c r="K98" s="132"/>
    </row>
    <row r="99" spans="1:12" s="132" customFormat="1" ht="11.25" customHeight="1" x14ac:dyDescent="0.2">
      <c r="A99" s="188">
        <v>73</v>
      </c>
      <c r="B99" s="194" t="s">
        <v>281</v>
      </c>
      <c r="C99" s="194"/>
      <c r="D99" s="327">
        <v>1</v>
      </c>
      <c r="E99" s="313">
        <v>57552.26</v>
      </c>
      <c r="F99" s="180"/>
      <c r="G99" s="388"/>
      <c r="H99" s="389"/>
      <c r="I99" s="340"/>
      <c r="J99" s="133"/>
    </row>
    <row r="100" spans="1:12" s="132" customFormat="1" ht="11.25" customHeight="1" x14ac:dyDescent="0.2">
      <c r="A100" s="188">
        <v>74</v>
      </c>
      <c r="B100" s="194" t="s">
        <v>163</v>
      </c>
      <c r="C100" s="194"/>
      <c r="D100" s="327">
        <v>0</v>
      </c>
      <c r="E100" s="313">
        <v>0</v>
      </c>
      <c r="F100" s="188"/>
      <c r="G100" s="389"/>
      <c r="H100" s="389"/>
      <c r="I100" s="340"/>
      <c r="J100" s="133"/>
      <c r="K100" s="151"/>
    </row>
    <row r="101" spans="1:12" s="132" customFormat="1" ht="11.25" customHeight="1" x14ac:dyDescent="0.2">
      <c r="A101" s="188">
        <v>75</v>
      </c>
      <c r="B101" s="194" t="s">
        <v>284</v>
      </c>
      <c r="C101" s="194"/>
      <c r="D101" s="327">
        <v>0</v>
      </c>
      <c r="E101" s="128">
        <v>0</v>
      </c>
      <c r="F101" s="188"/>
      <c r="G101" s="409"/>
      <c r="H101" s="409"/>
      <c r="I101" s="340"/>
      <c r="J101" s="133"/>
      <c r="K101" s="151"/>
    </row>
    <row r="102" spans="1:12" s="132" customFormat="1" ht="11.25" customHeight="1" x14ac:dyDescent="0.2">
      <c r="A102" s="188">
        <v>76</v>
      </c>
      <c r="B102" s="194" t="s">
        <v>286</v>
      </c>
      <c r="C102" s="194"/>
      <c r="D102" s="327">
        <v>0</v>
      </c>
      <c r="E102" s="128">
        <v>0</v>
      </c>
      <c r="F102" s="250"/>
      <c r="G102" s="388"/>
      <c r="H102" s="389"/>
      <c r="I102" s="340"/>
      <c r="J102" s="133"/>
      <c r="K102" s="151"/>
    </row>
    <row r="103" spans="1:12" s="132" customFormat="1" ht="11.25" customHeight="1" x14ac:dyDescent="0.2">
      <c r="A103" s="188">
        <v>77</v>
      </c>
      <c r="B103" s="194" t="s">
        <v>288</v>
      </c>
      <c r="C103" s="194"/>
      <c r="D103" s="327">
        <f>D98-D99+D101-D102-D100</f>
        <v>350</v>
      </c>
      <c r="E103" s="33">
        <v>24533947.550000001</v>
      </c>
      <c r="F103" s="250"/>
      <c r="G103" s="388"/>
      <c r="H103" s="389"/>
      <c r="I103" s="340"/>
      <c r="J103" s="133"/>
      <c r="K103" s="151"/>
    </row>
    <row r="104" spans="1:12" s="134" customFormat="1" ht="11.25" customHeight="1" x14ac:dyDescent="0.2">
      <c r="A104" s="337"/>
      <c r="B104" s="387"/>
      <c r="C104" s="387"/>
      <c r="D104" s="200"/>
      <c r="E104" s="328" t="s">
        <v>289</v>
      </c>
      <c r="F104" s="200"/>
      <c r="G104" s="394"/>
      <c r="H104" s="394"/>
      <c r="I104" s="341"/>
      <c r="J104" s="133"/>
      <c r="K104" s="133"/>
      <c r="L104" s="132"/>
    </row>
    <row r="105" spans="1:12" s="132" customFormat="1" ht="11.25" customHeight="1" x14ac:dyDescent="0.2">
      <c r="A105" s="188">
        <v>78</v>
      </c>
      <c r="B105" s="145" t="s">
        <v>291</v>
      </c>
      <c r="C105" s="254"/>
      <c r="D105" s="254"/>
      <c r="E105" s="33">
        <v>-8830160.6300000008</v>
      </c>
      <c r="F105" s="255"/>
      <c r="G105" s="256"/>
      <c r="H105" s="410"/>
      <c r="I105" s="410"/>
      <c r="J105" s="133"/>
      <c r="K105" s="133"/>
    </row>
    <row r="106" spans="1:12" s="132" customFormat="1" ht="11.25" customHeight="1" x14ac:dyDescent="0.2">
      <c r="A106" s="188">
        <v>79</v>
      </c>
      <c r="B106" s="145" t="s">
        <v>293</v>
      </c>
      <c r="C106" s="254"/>
      <c r="D106" s="254"/>
      <c r="E106" s="329">
        <f>F87+I90</f>
        <v>26380509.719999999</v>
      </c>
      <c r="F106" s="323"/>
      <c r="G106" s="258"/>
      <c r="H106" s="410"/>
      <c r="I106" s="410"/>
      <c r="J106" s="133"/>
      <c r="K106" s="133"/>
      <c r="L106" s="151"/>
    </row>
    <row r="107" spans="1:12" s="132" customFormat="1" ht="12" x14ac:dyDescent="0.2">
      <c r="A107" s="283"/>
      <c r="B107" s="284"/>
      <c r="C107" s="284"/>
      <c r="D107" s="285"/>
      <c r="E107" s="286"/>
      <c r="F107" s="287"/>
      <c r="G107" s="283"/>
      <c r="H107" s="283"/>
      <c r="I107" s="283"/>
      <c r="J107" s="133"/>
      <c r="K107" s="133"/>
    </row>
    <row r="108" spans="1:12" x14ac:dyDescent="0.2">
      <c r="A108" s="283"/>
      <c r="B108" s="284"/>
      <c r="C108" s="284"/>
      <c r="D108" s="285"/>
      <c r="E108" s="286"/>
      <c r="F108" s="287"/>
      <c r="G108" s="283"/>
      <c r="H108" s="283"/>
      <c r="I108" s="283"/>
    </row>
    <row r="109" spans="1:12" x14ac:dyDescent="0.2">
      <c r="A109" s="283"/>
      <c r="B109" s="284"/>
      <c r="C109" s="284"/>
      <c r="D109" s="285"/>
      <c r="E109" s="286"/>
      <c r="F109" s="287"/>
      <c r="G109" s="283"/>
      <c r="H109" s="283"/>
      <c r="I109" s="283"/>
    </row>
    <row r="110" spans="1:12" x14ac:dyDescent="0.2">
      <c r="A110" s="283"/>
      <c r="B110" s="284"/>
      <c r="C110" s="284"/>
      <c r="D110" s="285"/>
      <c r="E110" s="286"/>
      <c r="F110" s="287"/>
      <c r="G110" s="283"/>
      <c r="H110" s="283"/>
      <c r="I110" s="283"/>
    </row>
    <row r="111" spans="1:12" x14ac:dyDescent="0.2">
      <c r="A111" s="132"/>
      <c r="B111" s="132"/>
      <c r="C111" s="132"/>
      <c r="D111" s="132"/>
      <c r="E111" s="204"/>
      <c r="F111" s="132"/>
      <c r="G111" s="132"/>
      <c r="H111" s="132"/>
      <c r="I111" s="132"/>
    </row>
    <row r="112" spans="1:12" ht="24" x14ac:dyDescent="0.2">
      <c r="A112" s="132"/>
      <c r="B112" s="259" t="s">
        <v>294</v>
      </c>
      <c r="C112" s="132"/>
      <c r="D112" s="132"/>
      <c r="E112" s="132"/>
      <c r="F112" s="408" t="s">
        <v>295</v>
      </c>
      <c r="G112" s="408"/>
      <c r="H112" s="408"/>
      <c r="I112" s="132"/>
    </row>
    <row r="113" spans="1:9" x14ac:dyDescent="0.2">
      <c r="A113" s="132"/>
      <c r="B113" s="132"/>
      <c r="C113" s="132"/>
      <c r="D113" s="132"/>
      <c r="E113" s="132"/>
      <c r="F113" s="132"/>
      <c r="G113" s="132"/>
      <c r="H113" s="132"/>
      <c r="I113" s="132"/>
    </row>
  </sheetData>
  <mergeCells count="104">
    <mergeCell ref="D42:F42"/>
    <mergeCell ref="G42:I42"/>
    <mergeCell ref="A1:I1"/>
    <mergeCell ref="A3:I3"/>
    <mergeCell ref="B8:C8"/>
    <mergeCell ref="B9:C9"/>
    <mergeCell ref="B10:C10"/>
    <mergeCell ref="B11:C11"/>
    <mergeCell ref="B13:C13"/>
    <mergeCell ref="A2:I2"/>
    <mergeCell ref="A4:I4"/>
    <mergeCell ref="B5:C5"/>
    <mergeCell ref="F5:G5"/>
    <mergeCell ref="F6:G6"/>
    <mergeCell ref="A7:C7"/>
    <mergeCell ref="G7:I7"/>
    <mergeCell ref="B19:C19"/>
    <mergeCell ref="B20:C20"/>
    <mergeCell ref="B21:C21"/>
    <mergeCell ref="B22:C22"/>
    <mergeCell ref="G22:I22"/>
    <mergeCell ref="B23:C23"/>
    <mergeCell ref="A14:C14"/>
    <mergeCell ref="G14:I14"/>
    <mergeCell ref="B15:C15"/>
    <mergeCell ref="B16:C16"/>
    <mergeCell ref="B17:C17"/>
    <mergeCell ref="B30:C30"/>
    <mergeCell ref="B31:C31"/>
    <mergeCell ref="B32:C32"/>
    <mergeCell ref="B35:C35"/>
    <mergeCell ref="A36:C36"/>
    <mergeCell ref="B24:C24"/>
    <mergeCell ref="B25:C25"/>
    <mergeCell ref="B28:C28"/>
    <mergeCell ref="B29:C29"/>
    <mergeCell ref="B43:C43"/>
    <mergeCell ref="B44:C44"/>
    <mergeCell ref="B47:C47"/>
    <mergeCell ref="B37:C37"/>
    <mergeCell ref="B38:C38"/>
    <mergeCell ref="B39:C39"/>
    <mergeCell ref="B40:C40"/>
    <mergeCell ref="B41:C41"/>
    <mergeCell ref="A42:C42"/>
    <mergeCell ref="B59:C59"/>
    <mergeCell ref="B60:C60"/>
    <mergeCell ref="B61:C61"/>
    <mergeCell ref="B54:C54"/>
    <mergeCell ref="A55:C55"/>
    <mergeCell ref="B56:C56"/>
    <mergeCell ref="B57:C57"/>
    <mergeCell ref="B58:C58"/>
    <mergeCell ref="B48:C48"/>
    <mergeCell ref="B49:C49"/>
    <mergeCell ref="B50:C50"/>
    <mergeCell ref="B53:C53"/>
    <mergeCell ref="B76:C76"/>
    <mergeCell ref="B69:C69"/>
    <mergeCell ref="B70:C70"/>
    <mergeCell ref="B71:C71"/>
    <mergeCell ref="B74:C74"/>
    <mergeCell ref="A65:C65"/>
    <mergeCell ref="B66:C66"/>
    <mergeCell ref="B67:C67"/>
    <mergeCell ref="B68:C68"/>
    <mergeCell ref="F112:H112"/>
    <mergeCell ref="G100:H100"/>
    <mergeCell ref="G101:H101"/>
    <mergeCell ref="H106:I106"/>
    <mergeCell ref="G89:H89"/>
    <mergeCell ref="G90:H90"/>
    <mergeCell ref="G91:H91"/>
    <mergeCell ref="G92:H92"/>
    <mergeCell ref="G104:H104"/>
    <mergeCell ref="H105:I105"/>
    <mergeCell ref="G93:H93"/>
    <mergeCell ref="G94:H94"/>
    <mergeCell ref="G83:I83"/>
    <mergeCell ref="G84:I84"/>
    <mergeCell ref="G85:I85"/>
    <mergeCell ref="G86:I86"/>
    <mergeCell ref="G87:I87"/>
    <mergeCell ref="G88:H88"/>
    <mergeCell ref="H35:I35"/>
    <mergeCell ref="H54:I54"/>
    <mergeCell ref="G74:I74"/>
    <mergeCell ref="G76:I76"/>
    <mergeCell ref="G79:I79"/>
    <mergeCell ref="G80:I80"/>
    <mergeCell ref="G81:I81"/>
    <mergeCell ref="G82:I82"/>
    <mergeCell ref="B104:C104"/>
    <mergeCell ref="G102:H102"/>
    <mergeCell ref="G103:H103"/>
    <mergeCell ref="A97:B97"/>
    <mergeCell ref="F97:G97"/>
    <mergeCell ref="H97:I97"/>
    <mergeCell ref="G98:H98"/>
    <mergeCell ref="G99:H99"/>
    <mergeCell ref="A95:B95"/>
    <mergeCell ref="F95:G95"/>
    <mergeCell ref="H95:I95"/>
    <mergeCell ref="G96:H96"/>
  </mergeCells>
  <printOptions horizontalCentered="1" verticalCentered="1"/>
  <pageMargins left="0.39370078740157483" right="0.59055118110236227" top="0.59055118110236227" bottom="0.59055118110236227" header="0.51181102362204722" footer="0.51181102362204722"/>
  <pageSetup scale="51" orientation="portrait" horizontalDpi="4294967294" verticalDpi="4294967294" r:id="rId1"/>
  <headerFooter alignWithMargins="0"/>
  <ignoredErrors>
    <ignoredError sqref="E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095A-4037-409B-ACC3-4D6443635CD9}">
  <dimension ref="A1:BT180"/>
  <sheetViews>
    <sheetView tabSelected="1" workbookViewId="0">
      <pane ySplit="2" topLeftCell="A3" activePane="bottomLeft" state="frozen"/>
      <selection pane="bottomLeft" activeCell="N9" sqref="N9"/>
    </sheetView>
  </sheetViews>
  <sheetFormatPr baseColWidth="10" defaultRowHeight="12.75" x14ac:dyDescent="0.2"/>
  <cols>
    <col min="1" max="1" width="6" style="373" customWidth="1"/>
    <col min="2" max="2" width="11" style="373" customWidth="1"/>
    <col min="3" max="3" width="13.5703125" style="373" customWidth="1"/>
    <col min="4" max="4" width="11.140625" style="373" customWidth="1"/>
    <col min="5" max="5" width="10.140625" style="373" customWidth="1"/>
    <col min="6" max="6" width="8" style="373" customWidth="1"/>
    <col min="7" max="7" width="10" style="373" customWidth="1"/>
    <col min="8" max="8" width="10.85546875" style="373" customWidth="1"/>
    <col min="9" max="9" width="11.140625" style="373" customWidth="1"/>
    <col min="10" max="10" width="11.42578125" style="373" customWidth="1"/>
    <col min="11" max="11" width="11.7109375" style="373" customWidth="1"/>
    <col min="12" max="12" width="9.85546875" style="373" customWidth="1"/>
    <col min="13" max="13" width="11.140625" style="373" customWidth="1"/>
    <col min="14" max="15" width="11.85546875" style="373" customWidth="1"/>
    <col min="16" max="16" width="10.7109375" style="373" customWidth="1"/>
    <col min="17" max="17" width="9.7109375" style="373" customWidth="1"/>
    <col min="18" max="18" width="10.85546875" style="373" customWidth="1"/>
    <col min="19" max="19" width="9.7109375" style="373" customWidth="1"/>
    <col min="20" max="20" width="10.140625" style="373" customWidth="1"/>
    <col min="21" max="21" width="11" style="373" customWidth="1"/>
    <col min="22" max="22" width="9.42578125" style="373" customWidth="1"/>
    <col min="23" max="23" width="9.5703125" style="373" customWidth="1"/>
    <col min="24" max="24" width="11.140625" style="373" customWidth="1"/>
    <col min="25" max="25" width="9.5703125" style="373" customWidth="1"/>
    <col min="26" max="26" width="14" style="373" customWidth="1"/>
    <col min="27" max="27" width="11.28515625" style="373" customWidth="1"/>
    <col min="28" max="29" width="14.140625" style="373" customWidth="1"/>
    <col min="30" max="30" width="12.5703125" style="373" customWidth="1"/>
    <col min="31" max="31" width="11" style="373" customWidth="1"/>
    <col min="32" max="32" width="9.7109375" style="373" customWidth="1"/>
    <col min="33" max="33" width="14" style="373" customWidth="1"/>
    <col min="34" max="34" width="13.28515625" style="373" customWidth="1"/>
    <col min="35" max="35" width="11.85546875" style="373" customWidth="1"/>
    <col min="36" max="36" width="13.5703125" style="373" customWidth="1"/>
    <col min="37" max="37" width="13.140625" style="373" customWidth="1"/>
    <col min="38" max="38" width="12.5703125" style="373" customWidth="1"/>
    <col min="39" max="39" width="11.140625" style="373" customWidth="1"/>
    <col min="40" max="40" width="11.85546875" style="373" customWidth="1"/>
    <col min="41" max="41" width="11.7109375" style="373" customWidth="1"/>
    <col min="42" max="42" width="11.5703125" style="373" customWidth="1"/>
    <col min="43" max="44" width="10.140625" style="373" customWidth="1"/>
    <col min="45" max="46" width="10.7109375" style="373" customWidth="1"/>
    <col min="47" max="47" width="11" style="373" bestFit="1" customWidth="1"/>
    <col min="48" max="49" width="10.140625" style="373" customWidth="1"/>
    <col min="50" max="51" width="7.140625" style="373" customWidth="1"/>
    <col min="52" max="52" width="11.5703125" style="373" customWidth="1"/>
    <col min="53" max="54" width="13.7109375" style="373" customWidth="1"/>
    <col min="55" max="55" width="8" style="373" customWidth="1"/>
    <col min="56" max="56" width="7.28515625" style="373" customWidth="1"/>
    <col min="57" max="57" width="10.7109375" style="373" customWidth="1"/>
    <col min="58" max="58" width="12.7109375" style="373" customWidth="1"/>
    <col min="59" max="59" width="13.28515625" style="373" customWidth="1"/>
    <col min="60" max="60" width="7.7109375" style="373" customWidth="1"/>
    <col min="61" max="61" width="17.85546875" style="373" customWidth="1"/>
    <col min="62" max="62" width="7.5703125" style="373" customWidth="1"/>
    <col min="63" max="63" width="11.42578125" style="373" customWidth="1"/>
    <col min="64" max="64" width="13.5703125" style="373" customWidth="1"/>
    <col min="65" max="72" width="11.42578125" style="373" customWidth="1"/>
    <col min="73" max="73" width="4.7109375" style="373" customWidth="1"/>
    <col min="74" max="16384" width="11.42578125" style="373"/>
  </cols>
  <sheetData>
    <row r="1" spans="1:72" s="344" customFormat="1" ht="10.7" customHeight="1" x14ac:dyDescent="0.15"/>
    <row r="2" spans="1:72" s="344" customFormat="1" ht="45" customHeight="1" x14ac:dyDescent="0.15">
      <c r="A2" s="345" t="s">
        <v>399</v>
      </c>
      <c r="B2" s="345" t="s">
        <v>400</v>
      </c>
      <c r="C2" s="345" t="s">
        <v>401</v>
      </c>
      <c r="D2" s="345" t="s">
        <v>402</v>
      </c>
      <c r="E2" s="345" t="s">
        <v>403</v>
      </c>
      <c r="F2" s="345" t="s">
        <v>404</v>
      </c>
      <c r="G2" s="345" t="s">
        <v>405</v>
      </c>
      <c r="H2" s="345" t="s">
        <v>406</v>
      </c>
      <c r="I2" s="345" t="s">
        <v>407</v>
      </c>
      <c r="J2" s="345" t="s">
        <v>408</v>
      </c>
      <c r="K2" s="345" t="s">
        <v>409</v>
      </c>
      <c r="L2" s="346" t="s">
        <v>410</v>
      </c>
      <c r="M2" s="345" t="s">
        <v>411</v>
      </c>
      <c r="N2" s="345" t="s">
        <v>412</v>
      </c>
      <c r="O2" s="345" t="s">
        <v>413</v>
      </c>
      <c r="P2" s="345" t="s">
        <v>414</v>
      </c>
      <c r="Q2" s="345" t="s">
        <v>415</v>
      </c>
      <c r="R2" s="345" t="s">
        <v>416</v>
      </c>
      <c r="S2" s="345" t="s">
        <v>417</v>
      </c>
      <c r="T2" s="345" t="s">
        <v>418</v>
      </c>
      <c r="U2" s="345" t="s">
        <v>419</v>
      </c>
      <c r="V2" s="345" t="s">
        <v>420</v>
      </c>
      <c r="W2" s="345" t="s">
        <v>421</v>
      </c>
      <c r="X2" s="345" t="s">
        <v>422</v>
      </c>
      <c r="Y2" s="345" t="s">
        <v>423</v>
      </c>
      <c r="Z2" s="345" t="s">
        <v>424</v>
      </c>
      <c r="AA2" s="345" t="s">
        <v>425</v>
      </c>
      <c r="AB2" s="345" t="s">
        <v>426</v>
      </c>
      <c r="AC2" s="345" t="s">
        <v>427</v>
      </c>
      <c r="AD2" s="345" t="s">
        <v>428</v>
      </c>
      <c r="AE2" s="345" t="s">
        <v>429</v>
      </c>
      <c r="AF2" s="345" t="s">
        <v>430</v>
      </c>
      <c r="AG2" s="345" t="s">
        <v>431</v>
      </c>
      <c r="AH2" s="345" t="s">
        <v>432</v>
      </c>
      <c r="AI2" s="345" t="s">
        <v>433</v>
      </c>
      <c r="AJ2" s="345" t="s">
        <v>434</v>
      </c>
      <c r="AK2" s="345" t="s">
        <v>435</v>
      </c>
      <c r="AL2" s="345" t="s">
        <v>436</v>
      </c>
      <c r="AM2" s="345" t="s">
        <v>437</v>
      </c>
      <c r="AN2" s="345" t="s">
        <v>438</v>
      </c>
      <c r="AO2" s="345" t="s">
        <v>439</v>
      </c>
      <c r="AP2" s="345" t="s">
        <v>440</v>
      </c>
      <c r="AQ2" s="345" t="s">
        <v>441</v>
      </c>
      <c r="AR2" s="345" t="s">
        <v>442</v>
      </c>
      <c r="AS2" s="374" t="s">
        <v>443</v>
      </c>
      <c r="AT2" s="374" t="s">
        <v>444</v>
      </c>
      <c r="AU2" s="345" t="s">
        <v>445</v>
      </c>
      <c r="AV2" s="345" t="s">
        <v>446</v>
      </c>
      <c r="AW2" s="345" t="s">
        <v>447</v>
      </c>
      <c r="AX2" s="345" t="s">
        <v>448</v>
      </c>
      <c r="AY2" s="345" t="s">
        <v>449</v>
      </c>
      <c r="AZ2" s="345" t="s">
        <v>450</v>
      </c>
      <c r="BA2" s="345" t="s">
        <v>451</v>
      </c>
      <c r="BB2" s="345" t="s">
        <v>452</v>
      </c>
      <c r="BC2" s="345" t="s">
        <v>453</v>
      </c>
      <c r="BD2" s="345" t="s">
        <v>454</v>
      </c>
      <c r="BE2" s="345" t="s">
        <v>455</v>
      </c>
      <c r="BF2" s="345" t="s">
        <v>456</v>
      </c>
      <c r="BG2" s="345" t="s">
        <v>457</v>
      </c>
      <c r="BH2" s="345" t="s">
        <v>458</v>
      </c>
      <c r="BI2" s="345" t="s">
        <v>459</v>
      </c>
      <c r="BJ2" s="345" t="s">
        <v>460</v>
      </c>
      <c r="BK2" s="345" t="s">
        <v>461</v>
      </c>
      <c r="BL2" s="345" t="s">
        <v>462</v>
      </c>
      <c r="BM2" s="345" t="s">
        <v>463</v>
      </c>
      <c r="BN2" s="345" t="s">
        <v>464</v>
      </c>
      <c r="BO2" s="345" t="s">
        <v>465</v>
      </c>
      <c r="BP2" s="345" t="s">
        <v>466</v>
      </c>
      <c r="BQ2" s="345" t="s">
        <v>467</v>
      </c>
      <c r="BR2" s="346" t="s">
        <v>468</v>
      </c>
      <c r="BS2" s="345" t="s">
        <v>469</v>
      </c>
      <c r="BT2" s="345" t="s">
        <v>470</v>
      </c>
    </row>
    <row r="3" spans="1:72" s="344" customFormat="1" ht="18.2" customHeight="1" x14ac:dyDescent="0.15">
      <c r="A3" s="347">
        <v>1</v>
      </c>
      <c r="B3" s="348" t="s">
        <v>313</v>
      </c>
      <c r="C3" s="348" t="s">
        <v>17</v>
      </c>
      <c r="D3" s="349">
        <v>45200</v>
      </c>
      <c r="E3" s="350" t="s">
        <v>471</v>
      </c>
      <c r="F3" s="351">
        <v>0</v>
      </c>
      <c r="G3" s="351">
        <v>0</v>
      </c>
      <c r="H3" s="352">
        <v>2799.83</v>
      </c>
      <c r="I3" s="352">
        <v>0</v>
      </c>
      <c r="J3" s="352">
        <v>0</v>
      </c>
      <c r="K3" s="352">
        <v>2799.83</v>
      </c>
      <c r="L3" s="352">
        <v>489.67</v>
      </c>
      <c r="M3" s="352">
        <v>0</v>
      </c>
      <c r="N3" s="352">
        <v>0</v>
      </c>
      <c r="O3" s="352">
        <v>0</v>
      </c>
      <c r="P3" s="352">
        <v>489.67</v>
      </c>
      <c r="Q3" s="352">
        <v>1.91</v>
      </c>
      <c r="R3" s="352">
        <v>0</v>
      </c>
      <c r="S3" s="352">
        <v>2308.25</v>
      </c>
      <c r="T3" s="352">
        <v>0</v>
      </c>
      <c r="U3" s="352">
        <v>23.69</v>
      </c>
      <c r="V3" s="352">
        <v>0</v>
      </c>
      <c r="W3" s="352">
        <v>0</v>
      </c>
      <c r="X3" s="352">
        <v>23.69</v>
      </c>
      <c r="Y3" s="352">
        <v>0</v>
      </c>
      <c r="Z3" s="352">
        <v>0</v>
      </c>
      <c r="AA3" s="352">
        <v>0</v>
      </c>
      <c r="AB3" s="352">
        <v>65.03</v>
      </c>
      <c r="AC3" s="352">
        <v>0</v>
      </c>
      <c r="AD3" s="352">
        <v>0</v>
      </c>
      <c r="AE3" s="352">
        <v>0</v>
      </c>
      <c r="AF3" s="352">
        <v>0</v>
      </c>
      <c r="AG3" s="352">
        <v>0</v>
      </c>
      <c r="AH3" s="352">
        <v>30.66</v>
      </c>
      <c r="AI3" s="352">
        <v>35.14</v>
      </c>
      <c r="AJ3" s="352">
        <v>0</v>
      </c>
      <c r="AK3" s="352">
        <v>0</v>
      </c>
      <c r="AL3" s="352">
        <v>0</v>
      </c>
      <c r="AM3" s="352">
        <v>0</v>
      </c>
      <c r="AN3" s="352">
        <v>0</v>
      </c>
      <c r="AO3" s="352">
        <v>0</v>
      </c>
      <c r="AP3" s="352">
        <v>0</v>
      </c>
      <c r="AQ3" s="352">
        <v>0</v>
      </c>
      <c r="AR3" s="352">
        <v>0</v>
      </c>
      <c r="AS3" s="352">
        <v>0.958978</v>
      </c>
      <c r="AT3" s="352">
        <v>0</v>
      </c>
      <c r="AU3" s="352">
        <f t="shared" ref="AU3:AU66" si="0">SUM(AB3:AR3,W3:Y3,O3:R3)-J3-AS3-AT3</f>
        <v>645.14102200000002</v>
      </c>
      <c r="AV3" s="352">
        <v>0</v>
      </c>
      <c r="AW3" s="352">
        <v>0</v>
      </c>
      <c r="AX3" s="353">
        <v>49</v>
      </c>
      <c r="AY3" s="353">
        <v>300</v>
      </c>
      <c r="AZ3" s="352">
        <v>199602.06</v>
      </c>
      <c r="BA3" s="352">
        <v>55800</v>
      </c>
      <c r="BB3" s="354">
        <v>90</v>
      </c>
      <c r="BC3" s="354">
        <v>3.7229838709677399</v>
      </c>
      <c r="BD3" s="354">
        <v>10.16</v>
      </c>
      <c r="BE3" s="354"/>
      <c r="BF3" s="350" t="s">
        <v>472</v>
      </c>
      <c r="BG3" s="347"/>
      <c r="BH3" s="350" t="s">
        <v>473</v>
      </c>
      <c r="BI3" s="350" t="s">
        <v>474</v>
      </c>
      <c r="BJ3" s="350"/>
      <c r="BK3" s="350" t="s">
        <v>248</v>
      </c>
      <c r="BL3" s="348" t="s">
        <v>0</v>
      </c>
      <c r="BM3" s="354">
        <v>18172.771461249999</v>
      </c>
      <c r="BN3" s="348" t="s">
        <v>398</v>
      </c>
      <c r="BO3" s="354"/>
      <c r="BP3" s="355">
        <v>37609</v>
      </c>
      <c r="BQ3" s="355">
        <v>46721</v>
      </c>
      <c r="BR3" s="354">
        <v>0</v>
      </c>
      <c r="BS3" s="354">
        <v>65.03</v>
      </c>
      <c r="BT3" s="354">
        <v>0</v>
      </c>
    </row>
    <row r="4" spans="1:72" s="344" customFormat="1" ht="18.2" customHeight="1" x14ac:dyDescent="0.15">
      <c r="A4" s="356">
        <v>2</v>
      </c>
      <c r="B4" s="357" t="s">
        <v>313</v>
      </c>
      <c r="C4" s="357" t="s">
        <v>17</v>
      </c>
      <c r="D4" s="358">
        <v>45200</v>
      </c>
      <c r="E4" s="359" t="s">
        <v>322</v>
      </c>
      <c r="F4" s="360">
        <v>3</v>
      </c>
      <c r="G4" s="360">
        <v>2</v>
      </c>
      <c r="H4" s="361">
        <v>21107.9</v>
      </c>
      <c r="I4" s="361">
        <v>658.19</v>
      </c>
      <c r="J4" s="361">
        <v>0</v>
      </c>
      <c r="K4" s="361">
        <v>21766.09</v>
      </c>
      <c r="L4" s="361">
        <v>334.67</v>
      </c>
      <c r="M4" s="361">
        <v>0</v>
      </c>
      <c r="N4" s="361">
        <v>0</v>
      </c>
      <c r="O4" s="361">
        <v>315.33</v>
      </c>
      <c r="P4" s="361">
        <v>0</v>
      </c>
      <c r="Q4" s="361">
        <v>0</v>
      </c>
      <c r="R4" s="361">
        <v>0</v>
      </c>
      <c r="S4" s="361">
        <v>21450.76</v>
      </c>
      <c r="T4" s="361">
        <v>368.53</v>
      </c>
      <c r="U4" s="361">
        <v>178.69</v>
      </c>
      <c r="V4" s="361">
        <v>0</v>
      </c>
      <c r="W4" s="361">
        <v>184.29</v>
      </c>
      <c r="X4" s="361">
        <v>0</v>
      </c>
      <c r="Y4" s="361">
        <v>0</v>
      </c>
      <c r="Z4" s="361">
        <v>0</v>
      </c>
      <c r="AA4" s="361">
        <v>362.93</v>
      </c>
      <c r="AB4" s="361">
        <v>0</v>
      </c>
      <c r="AC4" s="361">
        <v>0</v>
      </c>
      <c r="AD4" s="361">
        <v>0</v>
      </c>
      <c r="AE4" s="361">
        <v>0</v>
      </c>
      <c r="AF4" s="361">
        <v>0</v>
      </c>
      <c r="AG4" s="361">
        <v>0</v>
      </c>
      <c r="AH4" s="361">
        <v>0</v>
      </c>
      <c r="AI4" s="361">
        <v>0</v>
      </c>
      <c r="AJ4" s="361">
        <v>65.03</v>
      </c>
      <c r="AK4" s="361">
        <v>0</v>
      </c>
      <c r="AL4" s="361">
        <v>0</v>
      </c>
      <c r="AM4" s="361">
        <v>24.75</v>
      </c>
      <c r="AN4" s="361">
        <v>0</v>
      </c>
      <c r="AO4" s="361">
        <v>30.66</v>
      </c>
      <c r="AP4" s="361">
        <v>35.14</v>
      </c>
      <c r="AQ4" s="361">
        <v>4.0000000000000001E-3</v>
      </c>
      <c r="AR4" s="361">
        <v>0</v>
      </c>
      <c r="AS4" s="361">
        <v>0</v>
      </c>
      <c r="AT4" s="361">
        <v>0</v>
      </c>
      <c r="AU4" s="361">
        <f t="shared" si="0"/>
        <v>655.20399999999995</v>
      </c>
      <c r="AV4" s="361">
        <v>677.53</v>
      </c>
      <c r="AW4" s="361">
        <v>362.93</v>
      </c>
      <c r="AX4" s="362">
        <v>49</v>
      </c>
      <c r="AY4" s="362">
        <v>300</v>
      </c>
      <c r="AZ4" s="361">
        <v>199602.06</v>
      </c>
      <c r="BA4" s="361">
        <v>55800</v>
      </c>
      <c r="BB4" s="363">
        <v>90</v>
      </c>
      <c r="BC4" s="363">
        <v>34.597999999999999</v>
      </c>
      <c r="BD4" s="363">
        <v>10.16</v>
      </c>
      <c r="BE4" s="363"/>
      <c r="BF4" s="359" t="s">
        <v>472</v>
      </c>
      <c r="BG4" s="356"/>
      <c r="BH4" s="359" t="s">
        <v>473</v>
      </c>
      <c r="BI4" s="359" t="s">
        <v>474</v>
      </c>
      <c r="BJ4" s="359"/>
      <c r="BK4" s="359" t="s">
        <v>487</v>
      </c>
      <c r="BL4" s="357" t="s">
        <v>0</v>
      </c>
      <c r="BM4" s="363">
        <v>168881.0827034</v>
      </c>
      <c r="BN4" s="357" t="s">
        <v>398</v>
      </c>
      <c r="BO4" s="363"/>
      <c r="BP4" s="364">
        <v>37609</v>
      </c>
      <c r="BQ4" s="364">
        <v>46721</v>
      </c>
      <c r="BR4" s="363">
        <v>319.62</v>
      </c>
      <c r="BS4" s="363">
        <v>65.03</v>
      </c>
      <c r="BT4" s="363">
        <v>28.98</v>
      </c>
    </row>
    <row r="5" spans="1:72" s="344" customFormat="1" ht="18.2" customHeight="1" x14ac:dyDescent="0.15">
      <c r="A5" s="347">
        <v>3</v>
      </c>
      <c r="B5" s="348" t="s">
        <v>313</v>
      </c>
      <c r="C5" s="348" t="s">
        <v>17</v>
      </c>
      <c r="D5" s="349">
        <v>45200</v>
      </c>
      <c r="E5" s="350" t="s">
        <v>475</v>
      </c>
      <c r="F5" s="351">
        <v>2</v>
      </c>
      <c r="G5" s="351">
        <v>1</v>
      </c>
      <c r="H5" s="352">
        <v>35849.58</v>
      </c>
      <c r="I5" s="352">
        <v>566.79</v>
      </c>
      <c r="J5" s="352">
        <v>0</v>
      </c>
      <c r="K5" s="352">
        <v>36416.370000000003</v>
      </c>
      <c r="L5" s="352">
        <v>571.72</v>
      </c>
      <c r="M5" s="352">
        <v>0</v>
      </c>
      <c r="N5" s="352">
        <v>0</v>
      </c>
      <c r="O5" s="352">
        <v>0</v>
      </c>
      <c r="P5" s="352">
        <v>0</v>
      </c>
      <c r="Q5" s="352">
        <v>0</v>
      </c>
      <c r="R5" s="352">
        <v>0</v>
      </c>
      <c r="S5" s="352">
        <v>36416.370000000003</v>
      </c>
      <c r="T5" s="352">
        <v>316.52</v>
      </c>
      <c r="U5" s="352">
        <v>311.58999999999997</v>
      </c>
      <c r="V5" s="352">
        <v>0</v>
      </c>
      <c r="W5" s="352">
        <v>179.41</v>
      </c>
      <c r="X5" s="352">
        <v>0</v>
      </c>
      <c r="Y5" s="352">
        <v>0</v>
      </c>
      <c r="Z5" s="352">
        <v>0</v>
      </c>
      <c r="AA5" s="352">
        <v>448.7</v>
      </c>
      <c r="AB5" s="352">
        <v>0</v>
      </c>
      <c r="AC5" s="352">
        <v>0</v>
      </c>
      <c r="AD5" s="352">
        <v>0</v>
      </c>
      <c r="AE5" s="352">
        <v>0</v>
      </c>
      <c r="AF5" s="352">
        <v>0</v>
      </c>
      <c r="AG5" s="352">
        <v>0</v>
      </c>
      <c r="AH5" s="352">
        <v>0</v>
      </c>
      <c r="AI5" s="352">
        <v>0</v>
      </c>
      <c r="AJ5" s="352">
        <v>100</v>
      </c>
      <c r="AK5" s="352">
        <v>0</v>
      </c>
      <c r="AL5" s="352">
        <v>0</v>
      </c>
      <c r="AM5" s="352">
        <v>0</v>
      </c>
      <c r="AN5" s="352">
        <v>0</v>
      </c>
      <c r="AO5" s="352">
        <v>52.1</v>
      </c>
      <c r="AP5" s="352">
        <v>59.05</v>
      </c>
      <c r="AQ5" s="352">
        <v>0</v>
      </c>
      <c r="AR5" s="352">
        <v>0</v>
      </c>
      <c r="AS5" s="352">
        <v>5.0809999999999996E-3</v>
      </c>
      <c r="AT5" s="352">
        <v>0</v>
      </c>
      <c r="AU5" s="352">
        <f t="shared" si="0"/>
        <v>390.55491899999993</v>
      </c>
      <c r="AV5" s="352">
        <v>1138.51</v>
      </c>
      <c r="AW5" s="352">
        <v>448.7</v>
      </c>
      <c r="AX5" s="353">
        <v>50</v>
      </c>
      <c r="AY5" s="353">
        <v>300</v>
      </c>
      <c r="AZ5" s="352">
        <v>337570.01</v>
      </c>
      <c r="BA5" s="352">
        <v>94050</v>
      </c>
      <c r="BB5" s="354">
        <v>90</v>
      </c>
      <c r="BC5" s="354">
        <v>34.848200956937802</v>
      </c>
      <c r="BD5" s="354">
        <v>10.43</v>
      </c>
      <c r="BE5" s="354"/>
      <c r="BF5" s="350" t="s">
        <v>472</v>
      </c>
      <c r="BG5" s="347"/>
      <c r="BH5" s="350" t="s">
        <v>316</v>
      </c>
      <c r="BI5" s="350" t="s">
        <v>476</v>
      </c>
      <c r="BJ5" s="350"/>
      <c r="BK5" s="350" t="s">
        <v>487</v>
      </c>
      <c r="BL5" s="348" t="s">
        <v>0</v>
      </c>
      <c r="BM5" s="354">
        <v>286704.80643704999</v>
      </c>
      <c r="BN5" s="348" t="s">
        <v>398</v>
      </c>
      <c r="BO5" s="354"/>
      <c r="BP5" s="355">
        <v>37631</v>
      </c>
      <c r="BQ5" s="355">
        <v>46753</v>
      </c>
      <c r="BR5" s="354">
        <v>241.2</v>
      </c>
      <c r="BS5" s="354">
        <v>100</v>
      </c>
      <c r="BT5" s="354">
        <v>29.94</v>
      </c>
    </row>
    <row r="6" spans="1:72" s="344" customFormat="1" ht="18.2" customHeight="1" x14ac:dyDescent="0.15">
      <c r="A6" s="356">
        <v>4</v>
      </c>
      <c r="B6" s="357" t="s">
        <v>313</v>
      </c>
      <c r="C6" s="357" t="s">
        <v>17</v>
      </c>
      <c r="D6" s="358">
        <v>45200</v>
      </c>
      <c r="E6" s="359" t="s">
        <v>477</v>
      </c>
      <c r="F6" s="360">
        <v>0</v>
      </c>
      <c r="G6" s="360">
        <v>0</v>
      </c>
      <c r="H6" s="361">
        <v>32920.44</v>
      </c>
      <c r="I6" s="361">
        <v>0</v>
      </c>
      <c r="J6" s="361">
        <v>0</v>
      </c>
      <c r="K6" s="361">
        <v>32920.44</v>
      </c>
      <c r="L6" s="361">
        <v>507.85</v>
      </c>
      <c r="M6" s="361">
        <v>0</v>
      </c>
      <c r="N6" s="361">
        <v>0</v>
      </c>
      <c r="O6" s="361">
        <v>0</v>
      </c>
      <c r="P6" s="361">
        <v>507.85</v>
      </c>
      <c r="Q6" s="361">
        <v>0</v>
      </c>
      <c r="R6" s="361">
        <v>0</v>
      </c>
      <c r="S6" s="361">
        <v>32412.59</v>
      </c>
      <c r="T6" s="361">
        <v>0</v>
      </c>
      <c r="U6" s="361">
        <v>275.70999999999998</v>
      </c>
      <c r="V6" s="361">
        <v>0</v>
      </c>
      <c r="W6" s="361">
        <v>0</v>
      </c>
      <c r="X6" s="361">
        <v>275.70999999999998</v>
      </c>
      <c r="Y6" s="361">
        <v>0</v>
      </c>
      <c r="Z6" s="361">
        <v>0</v>
      </c>
      <c r="AA6" s="361">
        <v>0</v>
      </c>
      <c r="AB6" s="361">
        <v>110.87</v>
      </c>
      <c r="AC6" s="361">
        <v>84.5</v>
      </c>
      <c r="AD6" s="361">
        <v>0</v>
      </c>
      <c r="AE6" s="361">
        <v>0</v>
      </c>
      <c r="AF6" s="361">
        <v>0</v>
      </c>
      <c r="AG6" s="361">
        <v>0</v>
      </c>
      <c r="AH6" s="361">
        <v>47.41</v>
      </c>
      <c r="AI6" s="361">
        <v>54.13</v>
      </c>
      <c r="AJ6" s="361">
        <v>0</v>
      </c>
      <c r="AK6" s="361">
        <v>0</v>
      </c>
      <c r="AL6" s="361">
        <v>0</v>
      </c>
      <c r="AM6" s="361">
        <v>0</v>
      </c>
      <c r="AN6" s="361">
        <v>0</v>
      </c>
      <c r="AO6" s="361">
        <v>0</v>
      </c>
      <c r="AP6" s="361">
        <v>0</v>
      </c>
      <c r="AQ6" s="361">
        <v>1E-3</v>
      </c>
      <c r="AR6" s="361">
        <v>0</v>
      </c>
      <c r="AS6" s="361">
        <v>0</v>
      </c>
      <c r="AT6" s="361">
        <v>84.44</v>
      </c>
      <c r="AU6" s="361">
        <f t="shared" si="0"/>
        <v>996.03099999999995</v>
      </c>
      <c r="AV6" s="361">
        <v>0</v>
      </c>
      <c r="AW6" s="361">
        <v>0</v>
      </c>
      <c r="AX6" s="362">
        <v>50</v>
      </c>
      <c r="AY6" s="362">
        <v>300</v>
      </c>
      <c r="AZ6" s="361">
        <v>460018.9</v>
      </c>
      <c r="BA6" s="361">
        <v>85895</v>
      </c>
      <c r="BB6" s="363">
        <v>60.34</v>
      </c>
      <c r="BC6" s="363">
        <v>22.769377502765</v>
      </c>
      <c r="BD6" s="363">
        <v>10.050000000000001</v>
      </c>
      <c r="BE6" s="363"/>
      <c r="BF6" s="359" t="s">
        <v>472</v>
      </c>
      <c r="BG6" s="356"/>
      <c r="BH6" s="359" t="s">
        <v>473</v>
      </c>
      <c r="BI6" s="359" t="s">
        <v>478</v>
      </c>
      <c r="BJ6" s="359"/>
      <c r="BK6" s="359" t="s">
        <v>248</v>
      </c>
      <c r="BL6" s="357" t="s">
        <v>0</v>
      </c>
      <c r="BM6" s="363">
        <v>255183.18662935001</v>
      </c>
      <c r="BN6" s="357" t="s">
        <v>398</v>
      </c>
      <c r="BO6" s="363"/>
      <c r="BP6" s="364">
        <v>37635</v>
      </c>
      <c r="BQ6" s="364">
        <v>46753</v>
      </c>
      <c r="BR6" s="363">
        <v>0</v>
      </c>
      <c r="BS6" s="363">
        <v>110.87</v>
      </c>
      <c r="BT6" s="363">
        <v>84.5</v>
      </c>
    </row>
    <row r="7" spans="1:72" s="344" customFormat="1" ht="18.2" customHeight="1" x14ac:dyDescent="0.15">
      <c r="A7" s="347">
        <v>5</v>
      </c>
      <c r="B7" s="348" t="s">
        <v>313</v>
      </c>
      <c r="C7" s="348" t="s">
        <v>17</v>
      </c>
      <c r="D7" s="349">
        <v>45200</v>
      </c>
      <c r="E7" s="350" t="s">
        <v>323</v>
      </c>
      <c r="F7" s="351">
        <v>168</v>
      </c>
      <c r="G7" s="351">
        <v>167</v>
      </c>
      <c r="H7" s="352">
        <v>49023.68</v>
      </c>
      <c r="I7" s="352">
        <v>64311.74</v>
      </c>
      <c r="J7" s="352">
        <v>0</v>
      </c>
      <c r="K7" s="352">
        <v>113335.42</v>
      </c>
      <c r="L7" s="352">
        <v>731.88</v>
      </c>
      <c r="M7" s="352">
        <v>0</v>
      </c>
      <c r="N7" s="352">
        <v>0</v>
      </c>
      <c r="O7" s="352">
        <v>0</v>
      </c>
      <c r="P7" s="352">
        <v>0</v>
      </c>
      <c r="Q7" s="352">
        <v>0</v>
      </c>
      <c r="R7" s="352">
        <v>0</v>
      </c>
      <c r="S7" s="352">
        <v>113335.42</v>
      </c>
      <c r="T7" s="352">
        <v>129009.01</v>
      </c>
      <c r="U7" s="352">
        <v>426.45</v>
      </c>
      <c r="V7" s="352">
        <v>0</v>
      </c>
      <c r="W7" s="352">
        <v>0</v>
      </c>
      <c r="X7" s="352">
        <v>0</v>
      </c>
      <c r="Y7" s="352">
        <v>0</v>
      </c>
      <c r="Z7" s="352">
        <v>0</v>
      </c>
      <c r="AA7" s="352">
        <v>129435.46</v>
      </c>
      <c r="AB7" s="352">
        <v>0</v>
      </c>
      <c r="AC7" s="352">
        <v>0</v>
      </c>
      <c r="AD7" s="352">
        <v>0</v>
      </c>
      <c r="AE7" s="352">
        <v>0</v>
      </c>
      <c r="AF7" s="352">
        <v>0</v>
      </c>
      <c r="AG7" s="352">
        <v>0</v>
      </c>
      <c r="AH7" s="352">
        <v>0</v>
      </c>
      <c r="AI7" s="352">
        <v>0</v>
      </c>
      <c r="AJ7" s="352">
        <v>0</v>
      </c>
      <c r="AK7" s="352">
        <v>0</v>
      </c>
      <c r="AL7" s="352">
        <v>0</v>
      </c>
      <c r="AM7" s="352">
        <v>0</v>
      </c>
      <c r="AN7" s="352">
        <v>0</v>
      </c>
      <c r="AO7" s="352">
        <v>0</v>
      </c>
      <c r="AP7" s="352">
        <v>0</v>
      </c>
      <c r="AQ7" s="352">
        <v>0</v>
      </c>
      <c r="AR7" s="352">
        <v>0</v>
      </c>
      <c r="AS7" s="352">
        <v>0</v>
      </c>
      <c r="AT7" s="352">
        <v>0</v>
      </c>
      <c r="AU7" s="352">
        <f t="shared" si="0"/>
        <v>0</v>
      </c>
      <c r="AV7" s="352">
        <v>65043.62</v>
      </c>
      <c r="AW7" s="352">
        <v>129435.46</v>
      </c>
      <c r="AX7" s="353">
        <v>52</v>
      </c>
      <c r="AY7" s="353">
        <v>300</v>
      </c>
      <c r="AZ7" s="352">
        <v>447000</v>
      </c>
      <c r="BA7" s="352">
        <v>123239.91</v>
      </c>
      <c r="BB7" s="354">
        <v>89.49</v>
      </c>
      <c r="BC7" s="354">
        <v>82.297907681042602</v>
      </c>
      <c r="BD7" s="354">
        <v>10.44</v>
      </c>
      <c r="BE7" s="354"/>
      <c r="BF7" s="350" t="s">
        <v>472</v>
      </c>
      <c r="BG7" s="347"/>
      <c r="BH7" s="350" t="s">
        <v>479</v>
      </c>
      <c r="BI7" s="350" t="s">
        <v>480</v>
      </c>
      <c r="BJ7" s="350"/>
      <c r="BK7" s="350" t="s">
        <v>277</v>
      </c>
      <c r="BL7" s="348" t="s">
        <v>0</v>
      </c>
      <c r="BM7" s="354">
        <v>892285.79492030002</v>
      </c>
      <c r="BN7" s="348" t="s">
        <v>398</v>
      </c>
      <c r="BO7" s="354"/>
      <c r="BP7" s="355">
        <v>37671</v>
      </c>
      <c r="BQ7" s="355">
        <v>46784</v>
      </c>
      <c r="BR7" s="354">
        <v>50292.83</v>
      </c>
      <c r="BS7" s="354">
        <v>114.42</v>
      </c>
      <c r="BT7" s="354">
        <v>29.81</v>
      </c>
    </row>
    <row r="8" spans="1:72" s="344" customFormat="1" ht="18.2" customHeight="1" x14ac:dyDescent="0.15">
      <c r="A8" s="356">
        <v>6</v>
      </c>
      <c r="B8" s="357" t="s">
        <v>313</v>
      </c>
      <c r="C8" s="357" t="s">
        <v>17</v>
      </c>
      <c r="D8" s="358">
        <v>45200</v>
      </c>
      <c r="E8" s="359" t="s">
        <v>481</v>
      </c>
      <c r="F8" s="360">
        <v>1</v>
      </c>
      <c r="G8" s="360">
        <v>0</v>
      </c>
      <c r="H8" s="361">
        <v>41144.400000000001</v>
      </c>
      <c r="I8" s="361">
        <v>0</v>
      </c>
      <c r="J8" s="361">
        <v>0</v>
      </c>
      <c r="K8" s="361">
        <v>41144.400000000001</v>
      </c>
      <c r="L8" s="361">
        <v>618.89</v>
      </c>
      <c r="M8" s="361">
        <v>0</v>
      </c>
      <c r="N8" s="361">
        <v>0</v>
      </c>
      <c r="O8" s="361">
        <v>0</v>
      </c>
      <c r="P8" s="361">
        <v>0</v>
      </c>
      <c r="Q8" s="361">
        <v>0</v>
      </c>
      <c r="R8" s="361">
        <v>0</v>
      </c>
      <c r="S8" s="361">
        <v>41144.400000000001</v>
      </c>
      <c r="T8" s="361">
        <v>0</v>
      </c>
      <c r="U8" s="361">
        <v>357.96</v>
      </c>
      <c r="V8" s="361">
        <v>0</v>
      </c>
      <c r="W8" s="361">
        <v>0</v>
      </c>
      <c r="X8" s="361">
        <v>0</v>
      </c>
      <c r="Y8" s="361">
        <v>0</v>
      </c>
      <c r="Z8" s="361">
        <v>0</v>
      </c>
      <c r="AA8" s="361">
        <v>357.96</v>
      </c>
      <c r="AB8" s="361">
        <v>0</v>
      </c>
      <c r="AC8" s="361">
        <v>0</v>
      </c>
      <c r="AD8" s="361">
        <v>0</v>
      </c>
      <c r="AE8" s="361">
        <v>0</v>
      </c>
      <c r="AF8" s="361">
        <v>0</v>
      </c>
      <c r="AG8" s="361">
        <v>0</v>
      </c>
      <c r="AH8" s="361">
        <v>0</v>
      </c>
      <c r="AI8" s="361">
        <v>0.19</v>
      </c>
      <c r="AJ8" s="361">
        <v>0</v>
      </c>
      <c r="AK8" s="361">
        <v>0</v>
      </c>
      <c r="AL8" s="361">
        <v>0</v>
      </c>
      <c r="AM8" s="361">
        <v>0</v>
      </c>
      <c r="AN8" s="361">
        <v>0</v>
      </c>
      <c r="AO8" s="361">
        <v>0</v>
      </c>
      <c r="AP8" s="361">
        <v>0</v>
      </c>
      <c r="AQ8" s="361">
        <v>0</v>
      </c>
      <c r="AR8" s="361">
        <v>0</v>
      </c>
      <c r="AS8" s="361">
        <v>0.18671499999999999</v>
      </c>
      <c r="AT8" s="361">
        <v>0</v>
      </c>
      <c r="AU8" s="361">
        <f t="shared" si="0"/>
        <v>3.2850000000000101E-3</v>
      </c>
      <c r="AV8" s="361">
        <v>618.89</v>
      </c>
      <c r="AW8" s="361">
        <v>357.96</v>
      </c>
      <c r="AX8" s="362">
        <v>51</v>
      </c>
      <c r="AY8" s="362">
        <v>300</v>
      </c>
      <c r="AZ8" s="361">
        <v>375000</v>
      </c>
      <c r="BA8" s="361">
        <v>103931.02</v>
      </c>
      <c r="BB8" s="363">
        <v>90</v>
      </c>
      <c r="BC8" s="363">
        <v>35.629362629174601</v>
      </c>
      <c r="BD8" s="363">
        <v>10.44</v>
      </c>
      <c r="BE8" s="363"/>
      <c r="BF8" s="359" t="s">
        <v>472</v>
      </c>
      <c r="BG8" s="356"/>
      <c r="BH8" s="359" t="s">
        <v>482</v>
      </c>
      <c r="BI8" s="359" t="s">
        <v>483</v>
      </c>
      <c r="BJ8" s="359"/>
      <c r="BK8" s="359" t="s">
        <v>487</v>
      </c>
      <c r="BL8" s="357" t="s">
        <v>0</v>
      </c>
      <c r="BM8" s="363">
        <v>323928.42114599998</v>
      </c>
      <c r="BN8" s="357" t="s">
        <v>398</v>
      </c>
      <c r="BO8" s="363"/>
      <c r="BP8" s="364">
        <v>37680</v>
      </c>
      <c r="BQ8" s="364">
        <v>46784</v>
      </c>
      <c r="BR8" s="363">
        <v>222.2</v>
      </c>
      <c r="BS8" s="363">
        <v>200</v>
      </c>
      <c r="BT8" s="363">
        <v>0</v>
      </c>
    </row>
    <row r="9" spans="1:72" s="344" customFormat="1" ht="18.2" customHeight="1" x14ac:dyDescent="0.15">
      <c r="A9" s="347">
        <v>7</v>
      </c>
      <c r="B9" s="348" t="s">
        <v>313</v>
      </c>
      <c r="C9" s="348" t="s">
        <v>17</v>
      </c>
      <c r="D9" s="349">
        <v>45200</v>
      </c>
      <c r="E9" s="350" t="s">
        <v>484</v>
      </c>
      <c r="F9" s="351">
        <v>0</v>
      </c>
      <c r="G9" s="351">
        <v>0</v>
      </c>
      <c r="H9" s="352">
        <v>32839.47</v>
      </c>
      <c r="I9" s="352">
        <v>0</v>
      </c>
      <c r="J9" s="352">
        <v>0</v>
      </c>
      <c r="K9" s="352">
        <v>32839.47</v>
      </c>
      <c r="L9" s="352">
        <v>486.85</v>
      </c>
      <c r="M9" s="352">
        <v>0</v>
      </c>
      <c r="N9" s="352">
        <v>0</v>
      </c>
      <c r="O9" s="352">
        <v>0</v>
      </c>
      <c r="P9" s="352">
        <v>486.85</v>
      </c>
      <c r="Q9" s="352">
        <v>0</v>
      </c>
      <c r="R9" s="352">
        <v>0</v>
      </c>
      <c r="S9" s="352">
        <v>32352.62</v>
      </c>
      <c r="T9" s="352">
        <v>0</v>
      </c>
      <c r="U9" s="352">
        <v>280.77999999999997</v>
      </c>
      <c r="V9" s="352">
        <v>0</v>
      </c>
      <c r="W9" s="352">
        <v>0</v>
      </c>
      <c r="X9" s="352">
        <v>280.77999999999997</v>
      </c>
      <c r="Y9" s="352">
        <v>0</v>
      </c>
      <c r="Z9" s="352">
        <v>0</v>
      </c>
      <c r="AA9" s="352">
        <v>0</v>
      </c>
      <c r="AB9" s="352">
        <v>96.15</v>
      </c>
      <c r="AC9" s="352">
        <v>0</v>
      </c>
      <c r="AD9" s="352">
        <v>0</v>
      </c>
      <c r="AE9" s="352">
        <v>0</v>
      </c>
      <c r="AF9" s="352">
        <v>0</v>
      </c>
      <c r="AG9" s="352">
        <v>0</v>
      </c>
      <c r="AH9" s="352">
        <v>45.78</v>
      </c>
      <c r="AI9" s="352">
        <v>52.05</v>
      </c>
      <c r="AJ9" s="352">
        <v>0</v>
      </c>
      <c r="AK9" s="352">
        <v>0</v>
      </c>
      <c r="AL9" s="352">
        <v>0</v>
      </c>
      <c r="AM9" s="352">
        <v>0</v>
      </c>
      <c r="AN9" s="352">
        <v>0</v>
      </c>
      <c r="AO9" s="352">
        <v>0</v>
      </c>
      <c r="AP9" s="352">
        <v>0</v>
      </c>
      <c r="AQ9" s="352">
        <v>5.8000000000000003E-2</v>
      </c>
      <c r="AR9" s="352">
        <v>0</v>
      </c>
      <c r="AS9" s="352">
        <v>0</v>
      </c>
      <c r="AT9" s="352">
        <v>0</v>
      </c>
      <c r="AU9" s="352">
        <f t="shared" si="0"/>
        <v>961.66800000000001</v>
      </c>
      <c r="AV9" s="352">
        <v>0</v>
      </c>
      <c r="AW9" s="352">
        <v>0</v>
      </c>
      <c r="AX9" s="353">
        <v>52</v>
      </c>
      <c r="AY9" s="353">
        <v>300</v>
      </c>
      <c r="AZ9" s="352">
        <v>298858.5</v>
      </c>
      <c r="BA9" s="352">
        <v>82800</v>
      </c>
      <c r="BB9" s="354">
        <v>90</v>
      </c>
      <c r="BC9" s="354">
        <v>35.165891304347802</v>
      </c>
      <c r="BD9" s="354">
        <v>10.26</v>
      </c>
      <c r="BE9" s="354"/>
      <c r="BF9" s="350" t="s">
        <v>472</v>
      </c>
      <c r="BG9" s="347"/>
      <c r="BH9" s="350" t="s">
        <v>473</v>
      </c>
      <c r="BI9" s="350" t="s">
        <v>478</v>
      </c>
      <c r="BJ9" s="350"/>
      <c r="BK9" s="350" t="s">
        <v>248</v>
      </c>
      <c r="BL9" s="348" t="s">
        <v>0</v>
      </c>
      <c r="BM9" s="354">
        <v>254711.0449183</v>
      </c>
      <c r="BN9" s="348" t="s">
        <v>398</v>
      </c>
      <c r="BO9" s="354"/>
      <c r="BP9" s="355">
        <v>37683</v>
      </c>
      <c r="BQ9" s="355">
        <v>46812</v>
      </c>
      <c r="BR9" s="354">
        <v>0</v>
      </c>
      <c r="BS9" s="354">
        <v>96.15</v>
      </c>
      <c r="BT9" s="354">
        <v>0</v>
      </c>
    </row>
    <row r="10" spans="1:72" s="344" customFormat="1" ht="18.2" customHeight="1" x14ac:dyDescent="0.15">
      <c r="A10" s="356">
        <v>8</v>
      </c>
      <c r="B10" s="357" t="s">
        <v>313</v>
      </c>
      <c r="C10" s="357" t="s">
        <v>17</v>
      </c>
      <c r="D10" s="358">
        <v>45200</v>
      </c>
      <c r="E10" s="359" t="s">
        <v>485</v>
      </c>
      <c r="F10" s="360">
        <v>1</v>
      </c>
      <c r="G10" s="360">
        <v>0</v>
      </c>
      <c r="H10" s="361">
        <v>32936.120000000003</v>
      </c>
      <c r="I10" s="361">
        <v>0</v>
      </c>
      <c r="J10" s="361">
        <v>0</v>
      </c>
      <c r="K10" s="361">
        <v>32936.120000000003</v>
      </c>
      <c r="L10" s="361">
        <v>486.03</v>
      </c>
      <c r="M10" s="361">
        <v>0</v>
      </c>
      <c r="N10" s="361">
        <v>0</v>
      </c>
      <c r="O10" s="361">
        <v>0</v>
      </c>
      <c r="P10" s="361">
        <v>0</v>
      </c>
      <c r="Q10" s="361">
        <v>0</v>
      </c>
      <c r="R10" s="361">
        <v>0</v>
      </c>
      <c r="S10" s="361">
        <v>32936.120000000003</v>
      </c>
      <c r="T10" s="361">
        <v>0</v>
      </c>
      <c r="U10" s="361">
        <v>281.60000000000002</v>
      </c>
      <c r="V10" s="361">
        <v>0</v>
      </c>
      <c r="W10" s="361">
        <v>0</v>
      </c>
      <c r="X10" s="361">
        <v>0</v>
      </c>
      <c r="Y10" s="361">
        <v>0</v>
      </c>
      <c r="Z10" s="361">
        <v>0</v>
      </c>
      <c r="AA10" s="361">
        <v>281.60000000000002</v>
      </c>
      <c r="AB10" s="361">
        <v>0</v>
      </c>
      <c r="AC10" s="361">
        <v>0</v>
      </c>
      <c r="AD10" s="361">
        <v>0</v>
      </c>
      <c r="AE10" s="361">
        <v>0</v>
      </c>
      <c r="AF10" s="361">
        <v>0</v>
      </c>
      <c r="AG10" s="361">
        <v>0</v>
      </c>
      <c r="AH10" s="361">
        <v>0</v>
      </c>
      <c r="AI10" s="361">
        <v>0</v>
      </c>
      <c r="AJ10" s="361">
        <v>0</v>
      </c>
      <c r="AK10" s="361">
        <v>0</v>
      </c>
      <c r="AL10" s="361">
        <v>0</v>
      </c>
      <c r="AM10" s="361">
        <v>0</v>
      </c>
      <c r="AN10" s="361">
        <v>0</v>
      </c>
      <c r="AO10" s="361">
        <v>0</v>
      </c>
      <c r="AP10" s="361">
        <v>0</v>
      </c>
      <c r="AQ10" s="361">
        <v>0</v>
      </c>
      <c r="AR10" s="361">
        <v>0</v>
      </c>
      <c r="AS10" s="361">
        <v>0</v>
      </c>
      <c r="AT10" s="361">
        <v>0</v>
      </c>
      <c r="AU10" s="361">
        <f t="shared" si="0"/>
        <v>0</v>
      </c>
      <c r="AV10" s="361">
        <v>486.03</v>
      </c>
      <c r="AW10" s="361">
        <v>281.60000000000002</v>
      </c>
      <c r="AX10" s="362">
        <v>52</v>
      </c>
      <c r="AY10" s="362">
        <v>300</v>
      </c>
      <c r="AZ10" s="361">
        <v>298858.5</v>
      </c>
      <c r="BA10" s="361">
        <v>82800</v>
      </c>
      <c r="BB10" s="363">
        <v>90</v>
      </c>
      <c r="BC10" s="363">
        <v>35.800130434782602</v>
      </c>
      <c r="BD10" s="363">
        <v>10.26</v>
      </c>
      <c r="BE10" s="363"/>
      <c r="BF10" s="359" t="s">
        <v>472</v>
      </c>
      <c r="BG10" s="356"/>
      <c r="BH10" s="359" t="s">
        <v>473</v>
      </c>
      <c r="BI10" s="359" t="s">
        <v>478</v>
      </c>
      <c r="BJ10" s="359"/>
      <c r="BK10" s="359" t="s">
        <v>487</v>
      </c>
      <c r="BL10" s="357" t="s">
        <v>0</v>
      </c>
      <c r="BM10" s="363">
        <v>259304.91999580001</v>
      </c>
      <c r="BN10" s="357" t="s">
        <v>398</v>
      </c>
      <c r="BO10" s="363"/>
      <c r="BP10" s="364">
        <v>37683</v>
      </c>
      <c r="BQ10" s="364">
        <v>46812</v>
      </c>
      <c r="BR10" s="363">
        <v>193.98</v>
      </c>
      <c r="BS10" s="363">
        <v>96.15</v>
      </c>
      <c r="BT10" s="363">
        <v>29.76</v>
      </c>
    </row>
    <row r="11" spans="1:72" s="344" customFormat="1" ht="18.2" customHeight="1" x14ac:dyDescent="0.15">
      <c r="A11" s="347">
        <v>9</v>
      </c>
      <c r="B11" s="348" t="s">
        <v>313</v>
      </c>
      <c r="C11" s="348" t="s">
        <v>17</v>
      </c>
      <c r="D11" s="349">
        <v>45200</v>
      </c>
      <c r="E11" s="350" t="s">
        <v>324</v>
      </c>
      <c r="F11" s="351">
        <v>104</v>
      </c>
      <c r="G11" s="351">
        <v>103</v>
      </c>
      <c r="H11" s="352">
        <v>33095.370000000003</v>
      </c>
      <c r="I11" s="352">
        <v>33095.089999999997</v>
      </c>
      <c r="J11" s="352">
        <v>0</v>
      </c>
      <c r="K11" s="352">
        <v>66190.460000000006</v>
      </c>
      <c r="L11" s="352">
        <v>484.7</v>
      </c>
      <c r="M11" s="352">
        <v>0</v>
      </c>
      <c r="N11" s="352">
        <v>0</v>
      </c>
      <c r="O11" s="352">
        <v>0</v>
      </c>
      <c r="P11" s="352">
        <v>0</v>
      </c>
      <c r="Q11" s="352">
        <v>0</v>
      </c>
      <c r="R11" s="352">
        <v>0</v>
      </c>
      <c r="S11" s="352">
        <v>66190.460000000006</v>
      </c>
      <c r="T11" s="352">
        <v>45937.08</v>
      </c>
      <c r="U11" s="352">
        <v>282.93</v>
      </c>
      <c r="V11" s="352">
        <v>0</v>
      </c>
      <c r="W11" s="352">
        <v>0</v>
      </c>
      <c r="X11" s="352">
        <v>0</v>
      </c>
      <c r="Y11" s="352">
        <v>0</v>
      </c>
      <c r="Z11" s="352">
        <v>0</v>
      </c>
      <c r="AA11" s="352">
        <v>46220.01</v>
      </c>
      <c r="AB11" s="352">
        <v>0</v>
      </c>
      <c r="AC11" s="352">
        <v>0</v>
      </c>
      <c r="AD11" s="352">
        <v>0</v>
      </c>
      <c r="AE11" s="352">
        <v>0</v>
      </c>
      <c r="AF11" s="352">
        <v>0</v>
      </c>
      <c r="AG11" s="352">
        <v>0</v>
      </c>
      <c r="AH11" s="352">
        <v>0</v>
      </c>
      <c r="AI11" s="352">
        <v>0</v>
      </c>
      <c r="AJ11" s="352">
        <v>0</v>
      </c>
      <c r="AK11" s="352">
        <v>0</v>
      </c>
      <c r="AL11" s="352">
        <v>0</v>
      </c>
      <c r="AM11" s="352">
        <v>0</v>
      </c>
      <c r="AN11" s="352">
        <v>0</v>
      </c>
      <c r="AO11" s="352">
        <v>0</v>
      </c>
      <c r="AP11" s="352">
        <v>0</v>
      </c>
      <c r="AQ11" s="352">
        <v>0</v>
      </c>
      <c r="AR11" s="352">
        <v>0</v>
      </c>
      <c r="AS11" s="352">
        <v>0</v>
      </c>
      <c r="AT11" s="352">
        <v>0</v>
      </c>
      <c r="AU11" s="352">
        <f t="shared" si="0"/>
        <v>0</v>
      </c>
      <c r="AV11" s="352">
        <v>33579.79</v>
      </c>
      <c r="AW11" s="352">
        <v>46220.01</v>
      </c>
      <c r="AX11" s="353">
        <v>52</v>
      </c>
      <c r="AY11" s="353">
        <v>300</v>
      </c>
      <c r="AZ11" s="352">
        <v>298858.5</v>
      </c>
      <c r="BA11" s="352">
        <v>82800</v>
      </c>
      <c r="BB11" s="354">
        <v>90</v>
      </c>
      <c r="BC11" s="354">
        <v>71.946152173913106</v>
      </c>
      <c r="BD11" s="354">
        <v>10.26</v>
      </c>
      <c r="BE11" s="354"/>
      <c r="BF11" s="350" t="s">
        <v>472</v>
      </c>
      <c r="BG11" s="347"/>
      <c r="BH11" s="350" t="s">
        <v>473</v>
      </c>
      <c r="BI11" s="350" t="s">
        <v>478</v>
      </c>
      <c r="BJ11" s="350"/>
      <c r="BK11" s="350" t="s">
        <v>277</v>
      </c>
      <c r="BL11" s="348" t="s">
        <v>0</v>
      </c>
      <c r="BM11" s="354">
        <v>521115.17491389997</v>
      </c>
      <c r="BN11" s="348" t="s">
        <v>398</v>
      </c>
      <c r="BO11" s="354"/>
      <c r="BP11" s="355">
        <v>37683</v>
      </c>
      <c r="BQ11" s="355">
        <v>46812</v>
      </c>
      <c r="BR11" s="354">
        <v>23823.06</v>
      </c>
      <c r="BS11" s="354">
        <v>96.15</v>
      </c>
      <c r="BT11" s="354">
        <v>29.76</v>
      </c>
    </row>
    <row r="12" spans="1:72" s="344" customFormat="1" ht="18.2" customHeight="1" x14ac:dyDescent="0.15">
      <c r="A12" s="356">
        <v>10</v>
      </c>
      <c r="B12" s="357" t="s">
        <v>313</v>
      </c>
      <c r="C12" s="357" t="s">
        <v>17</v>
      </c>
      <c r="D12" s="358">
        <v>45200</v>
      </c>
      <c r="E12" s="359" t="s">
        <v>488</v>
      </c>
      <c r="F12" s="360">
        <v>3</v>
      </c>
      <c r="G12" s="360">
        <v>3</v>
      </c>
      <c r="H12" s="361">
        <v>42970.91</v>
      </c>
      <c r="I12" s="361">
        <v>1289.73</v>
      </c>
      <c r="J12" s="361">
        <v>0</v>
      </c>
      <c r="K12" s="361">
        <v>44260.639999999999</v>
      </c>
      <c r="L12" s="361">
        <v>630</v>
      </c>
      <c r="M12" s="361">
        <v>0</v>
      </c>
      <c r="N12" s="361">
        <v>0</v>
      </c>
      <c r="O12" s="361">
        <v>589.61</v>
      </c>
      <c r="P12" s="361">
        <v>0</v>
      </c>
      <c r="Q12" s="361">
        <v>0</v>
      </c>
      <c r="R12" s="361">
        <v>0</v>
      </c>
      <c r="S12" s="361">
        <v>43671.03</v>
      </c>
      <c r="T12" s="361">
        <v>755.9</v>
      </c>
      <c r="U12" s="361">
        <v>367.36</v>
      </c>
      <c r="V12" s="361">
        <v>0</v>
      </c>
      <c r="W12" s="361">
        <v>377.99</v>
      </c>
      <c r="X12" s="361">
        <v>0</v>
      </c>
      <c r="Y12" s="361">
        <v>0</v>
      </c>
      <c r="Z12" s="361">
        <v>0</v>
      </c>
      <c r="AA12" s="361">
        <v>745.27</v>
      </c>
      <c r="AB12" s="361">
        <v>0</v>
      </c>
      <c r="AC12" s="361">
        <v>0</v>
      </c>
      <c r="AD12" s="361">
        <v>0</v>
      </c>
      <c r="AE12" s="361">
        <v>0</v>
      </c>
      <c r="AF12" s="361">
        <v>0</v>
      </c>
      <c r="AG12" s="361">
        <v>0</v>
      </c>
      <c r="AH12" s="361">
        <v>0</v>
      </c>
      <c r="AI12" s="361">
        <v>0</v>
      </c>
      <c r="AJ12" s="361">
        <v>124.92</v>
      </c>
      <c r="AK12" s="361">
        <v>0</v>
      </c>
      <c r="AL12" s="361">
        <v>0</v>
      </c>
      <c r="AM12" s="361">
        <v>29.77</v>
      </c>
      <c r="AN12" s="361">
        <v>0</v>
      </c>
      <c r="AO12" s="361">
        <v>59.48</v>
      </c>
      <c r="AP12" s="361">
        <v>67.48</v>
      </c>
      <c r="AQ12" s="361">
        <v>0</v>
      </c>
      <c r="AR12" s="361">
        <v>0</v>
      </c>
      <c r="AS12" s="361">
        <v>3.8110000000000002E-3</v>
      </c>
      <c r="AT12" s="361">
        <v>0</v>
      </c>
      <c r="AU12" s="361">
        <f t="shared" si="0"/>
        <v>1249.246189</v>
      </c>
      <c r="AV12" s="361">
        <v>1330.12</v>
      </c>
      <c r="AW12" s="361">
        <v>745.27</v>
      </c>
      <c r="AX12" s="362">
        <v>53</v>
      </c>
      <c r="AY12" s="362">
        <v>300</v>
      </c>
      <c r="AZ12" s="361">
        <v>399184.45</v>
      </c>
      <c r="BA12" s="361">
        <v>107579</v>
      </c>
      <c r="BB12" s="363">
        <v>87.57</v>
      </c>
      <c r="BC12" s="363">
        <v>35.548500145009697</v>
      </c>
      <c r="BD12" s="363">
        <v>10.26</v>
      </c>
      <c r="BE12" s="363"/>
      <c r="BF12" s="359" t="s">
        <v>472</v>
      </c>
      <c r="BG12" s="356"/>
      <c r="BH12" s="359" t="s">
        <v>473</v>
      </c>
      <c r="BI12" s="359" t="s">
        <v>478</v>
      </c>
      <c r="BJ12" s="359" t="s">
        <v>486</v>
      </c>
      <c r="BK12" s="359" t="s">
        <v>487</v>
      </c>
      <c r="BL12" s="357" t="s">
        <v>0</v>
      </c>
      <c r="BM12" s="363">
        <v>343820.49070395</v>
      </c>
      <c r="BN12" s="357" t="s">
        <v>398</v>
      </c>
      <c r="BO12" s="363"/>
      <c r="BP12" s="364">
        <v>37685</v>
      </c>
      <c r="BQ12" s="364">
        <v>46812</v>
      </c>
      <c r="BR12" s="363">
        <v>563.29999999999995</v>
      </c>
      <c r="BS12" s="363">
        <v>124.92</v>
      </c>
      <c r="BT12" s="363">
        <v>29.77</v>
      </c>
    </row>
    <row r="13" spans="1:72" s="344" customFormat="1" ht="18.2" customHeight="1" x14ac:dyDescent="0.15">
      <c r="A13" s="347">
        <v>11</v>
      </c>
      <c r="B13" s="348" t="s">
        <v>313</v>
      </c>
      <c r="C13" s="348" t="s">
        <v>17</v>
      </c>
      <c r="D13" s="349">
        <v>45200</v>
      </c>
      <c r="E13" s="350" t="s">
        <v>489</v>
      </c>
      <c r="F13" s="351">
        <v>0</v>
      </c>
      <c r="G13" s="351">
        <v>0</v>
      </c>
      <c r="H13" s="352">
        <v>32697.82</v>
      </c>
      <c r="I13" s="352">
        <v>0</v>
      </c>
      <c r="J13" s="352">
        <v>0</v>
      </c>
      <c r="K13" s="352">
        <v>32697.82</v>
      </c>
      <c r="L13" s="352">
        <v>488.06</v>
      </c>
      <c r="M13" s="352">
        <v>0</v>
      </c>
      <c r="N13" s="352">
        <v>0</v>
      </c>
      <c r="O13" s="352">
        <v>0</v>
      </c>
      <c r="P13" s="352">
        <v>488.06</v>
      </c>
      <c r="Q13" s="352">
        <v>0</v>
      </c>
      <c r="R13" s="352">
        <v>0</v>
      </c>
      <c r="S13" s="352">
        <v>32209.759999999998</v>
      </c>
      <c r="T13" s="352">
        <v>0</v>
      </c>
      <c r="U13" s="352">
        <v>279.57</v>
      </c>
      <c r="V13" s="352">
        <v>0</v>
      </c>
      <c r="W13" s="352">
        <v>0</v>
      </c>
      <c r="X13" s="352">
        <v>279.57</v>
      </c>
      <c r="Y13" s="352">
        <v>0</v>
      </c>
      <c r="Z13" s="352">
        <v>0</v>
      </c>
      <c r="AA13" s="352">
        <v>0</v>
      </c>
      <c r="AB13" s="352">
        <v>96.15</v>
      </c>
      <c r="AC13" s="352">
        <v>0</v>
      </c>
      <c r="AD13" s="352">
        <v>0</v>
      </c>
      <c r="AE13" s="352">
        <v>0</v>
      </c>
      <c r="AF13" s="352">
        <v>0</v>
      </c>
      <c r="AG13" s="352">
        <v>0</v>
      </c>
      <c r="AH13" s="352">
        <v>45.78</v>
      </c>
      <c r="AI13" s="352">
        <v>52.18</v>
      </c>
      <c r="AJ13" s="352">
        <v>0</v>
      </c>
      <c r="AK13" s="352">
        <v>0</v>
      </c>
      <c r="AL13" s="352">
        <v>0</v>
      </c>
      <c r="AM13" s="352">
        <v>0</v>
      </c>
      <c r="AN13" s="352">
        <v>0</v>
      </c>
      <c r="AO13" s="352">
        <v>0</v>
      </c>
      <c r="AP13" s="352">
        <v>0</v>
      </c>
      <c r="AQ13" s="352">
        <v>0.95099999999999996</v>
      </c>
      <c r="AR13" s="352">
        <v>0</v>
      </c>
      <c r="AS13" s="352">
        <v>0</v>
      </c>
      <c r="AT13" s="352">
        <v>0</v>
      </c>
      <c r="AU13" s="352">
        <f t="shared" si="0"/>
        <v>962.69100000000003</v>
      </c>
      <c r="AV13" s="352">
        <v>0</v>
      </c>
      <c r="AW13" s="352">
        <v>0</v>
      </c>
      <c r="AX13" s="353">
        <v>52</v>
      </c>
      <c r="AY13" s="353">
        <v>300</v>
      </c>
      <c r="AZ13" s="352">
        <v>299141.31</v>
      </c>
      <c r="BA13" s="352">
        <v>82800</v>
      </c>
      <c r="BB13" s="354">
        <v>90</v>
      </c>
      <c r="BC13" s="354">
        <v>35.010608695652202</v>
      </c>
      <c r="BD13" s="354">
        <v>10.26</v>
      </c>
      <c r="BE13" s="354"/>
      <c r="BF13" s="350" t="s">
        <v>472</v>
      </c>
      <c r="BG13" s="347"/>
      <c r="BH13" s="350" t="s">
        <v>473</v>
      </c>
      <c r="BI13" s="350" t="s">
        <v>478</v>
      </c>
      <c r="BJ13" s="350"/>
      <c r="BK13" s="350" t="s">
        <v>248</v>
      </c>
      <c r="BL13" s="348" t="s">
        <v>0</v>
      </c>
      <c r="BM13" s="354">
        <v>253586.3131384</v>
      </c>
      <c r="BN13" s="348" t="s">
        <v>398</v>
      </c>
      <c r="BO13" s="354"/>
      <c r="BP13" s="355">
        <v>37691</v>
      </c>
      <c r="BQ13" s="355">
        <v>46812</v>
      </c>
      <c r="BR13" s="354">
        <v>0</v>
      </c>
      <c r="BS13" s="354">
        <v>96.15</v>
      </c>
      <c r="BT13" s="354">
        <v>0</v>
      </c>
    </row>
    <row r="14" spans="1:72" s="344" customFormat="1" ht="18.2" customHeight="1" x14ac:dyDescent="0.15">
      <c r="A14" s="356">
        <v>12</v>
      </c>
      <c r="B14" s="357" t="s">
        <v>313</v>
      </c>
      <c r="C14" s="357" t="s">
        <v>17</v>
      </c>
      <c r="D14" s="358">
        <v>45200</v>
      </c>
      <c r="E14" s="359" t="s">
        <v>490</v>
      </c>
      <c r="F14" s="360">
        <v>0</v>
      </c>
      <c r="G14" s="360">
        <v>0</v>
      </c>
      <c r="H14" s="361">
        <v>31806.959999999999</v>
      </c>
      <c r="I14" s="361">
        <v>0</v>
      </c>
      <c r="J14" s="361">
        <v>0</v>
      </c>
      <c r="K14" s="361">
        <v>31806.959999999999</v>
      </c>
      <c r="L14" s="361">
        <v>495.68</v>
      </c>
      <c r="M14" s="361">
        <v>0</v>
      </c>
      <c r="N14" s="361">
        <v>0</v>
      </c>
      <c r="O14" s="361">
        <v>0</v>
      </c>
      <c r="P14" s="361">
        <v>495.68</v>
      </c>
      <c r="Q14" s="361">
        <v>0</v>
      </c>
      <c r="R14" s="361">
        <v>0</v>
      </c>
      <c r="S14" s="361">
        <v>31311.279999999999</v>
      </c>
      <c r="T14" s="361">
        <v>0</v>
      </c>
      <c r="U14" s="361">
        <v>271.95</v>
      </c>
      <c r="V14" s="361">
        <v>0</v>
      </c>
      <c r="W14" s="361">
        <v>0</v>
      </c>
      <c r="X14" s="361">
        <v>271.95</v>
      </c>
      <c r="Y14" s="361">
        <v>0</v>
      </c>
      <c r="Z14" s="361">
        <v>0</v>
      </c>
      <c r="AA14" s="361">
        <v>0</v>
      </c>
      <c r="AB14" s="361">
        <v>96.15</v>
      </c>
      <c r="AC14" s="361">
        <v>0</v>
      </c>
      <c r="AD14" s="361">
        <v>0</v>
      </c>
      <c r="AE14" s="361">
        <v>0</v>
      </c>
      <c r="AF14" s="361">
        <v>0</v>
      </c>
      <c r="AG14" s="361">
        <v>0</v>
      </c>
      <c r="AH14" s="361">
        <v>45.78</v>
      </c>
      <c r="AI14" s="361">
        <v>52.18</v>
      </c>
      <c r="AJ14" s="361">
        <v>0</v>
      </c>
      <c r="AK14" s="361">
        <v>0</v>
      </c>
      <c r="AL14" s="361">
        <v>0</v>
      </c>
      <c r="AM14" s="361">
        <v>0</v>
      </c>
      <c r="AN14" s="361">
        <v>0</v>
      </c>
      <c r="AO14" s="361">
        <v>0</v>
      </c>
      <c r="AP14" s="361">
        <v>0</v>
      </c>
      <c r="AQ14" s="361">
        <v>0.95099999999999996</v>
      </c>
      <c r="AR14" s="361">
        <v>0</v>
      </c>
      <c r="AS14" s="361">
        <v>0</v>
      </c>
      <c r="AT14" s="361">
        <v>0</v>
      </c>
      <c r="AU14" s="361">
        <f t="shared" si="0"/>
        <v>962.69100000000003</v>
      </c>
      <c r="AV14" s="361">
        <v>0</v>
      </c>
      <c r="AW14" s="361">
        <v>0</v>
      </c>
      <c r="AX14" s="362">
        <v>52</v>
      </c>
      <c r="AY14" s="362">
        <v>300</v>
      </c>
      <c r="AZ14" s="361">
        <v>299141.31</v>
      </c>
      <c r="BA14" s="361">
        <v>82800</v>
      </c>
      <c r="BB14" s="363">
        <v>90</v>
      </c>
      <c r="BC14" s="363">
        <v>34.033999999999999</v>
      </c>
      <c r="BD14" s="363">
        <v>10.26</v>
      </c>
      <c r="BE14" s="363"/>
      <c r="BF14" s="359" t="s">
        <v>472</v>
      </c>
      <c r="BG14" s="356"/>
      <c r="BH14" s="359" t="s">
        <v>473</v>
      </c>
      <c r="BI14" s="359" t="s">
        <v>478</v>
      </c>
      <c r="BJ14" s="359"/>
      <c r="BK14" s="359" t="s">
        <v>248</v>
      </c>
      <c r="BL14" s="357" t="s">
        <v>0</v>
      </c>
      <c r="BM14" s="363">
        <v>246512.61154519999</v>
      </c>
      <c r="BN14" s="357" t="s">
        <v>398</v>
      </c>
      <c r="BO14" s="363"/>
      <c r="BP14" s="364">
        <v>37691</v>
      </c>
      <c r="BQ14" s="364">
        <v>46812</v>
      </c>
      <c r="BR14" s="363">
        <v>0</v>
      </c>
      <c r="BS14" s="363">
        <v>96.15</v>
      </c>
      <c r="BT14" s="363">
        <v>0</v>
      </c>
    </row>
    <row r="15" spans="1:72" s="344" customFormat="1" ht="18.2" customHeight="1" x14ac:dyDescent="0.15">
      <c r="A15" s="347">
        <v>13</v>
      </c>
      <c r="B15" s="348" t="s">
        <v>313</v>
      </c>
      <c r="C15" s="348" t="s">
        <v>17</v>
      </c>
      <c r="D15" s="349">
        <v>45200</v>
      </c>
      <c r="E15" s="350" t="s">
        <v>491</v>
      </c>
      <c r="F15" s="351">
        <v>0</v>
      </c>
      <c r="G15" s="351">
        <v>0</v>
      </c>
      <c r="H15" s="352">
        <v>11990.53</v>
      </c>
      <c r="I15" s="352">
        <v>0</v>
      </c>
      <c r="J15" s="352">
        <v>0</v>
      </c>
      <c r="K15" s="352">
        <v>11990.53</v>
      </c>
      <c r="L15" s="352">
        <v>665.11</v>
      </c>
      <c r="M15" s="352">
        <v>0</v>
      </c>
      <c r="N15" s="352">
        <v>0</v>
      </c>
      <c r="O15" s="352">
        <v>0</v>
      </c>
      <c r="P15" s="352">
        <v>665.11</v>
      </c>
      <c r="Q15" s="352">
        <v>0</v>
      </c>
      <c r="R15" s="352">
        <v>0</v>
      </c>
      <c r="S15" s="352">
        <v>11325.42</v>
      </c>
      <c r="T15" s="352">
        <v>0</v>
      </c>
      <c r="U15" s="352">
        <v>102.52</v>
      </c>
      <c r="V15" s="352">
        <v>0</v>
      </c>
      <c r="W15" s="352">
        <v>0</v>
      </c>
      <c r="X15" s="352">
        <v>102.52</v>
      </c>
      <c r="Y15" s="352">
        <v>0</v>
      </c>
      <c r="Z15" s="352">
        <v>0</v>
      </c>
      <c r="AA15" s="352">
        <v>0</v>
      </c>
      <c r="AB15" s="352">
        <v>96.15</v>
      </c>
      <c r="AC15" s="352">
        <v>0</v>
      </c>
      <c r="AD15" s="352">
        <v>0</v>
      </c>
      <c r="AE15" s="352">
        <v>0</v>
      </c>
      <c r="AF15" s="352">
        <v>0</v>
      </c>
      <c r="AG15" s="352">
        <v>0</v>
      </c>
      <c r="AH15" s="352">
        <v>45.78</v>
      </c>
      <c r="AI15" s="352">
        <v>52.18</v>
      </c>
      <c r="AJ15" s="352">
        <v>0</v>
      </c>
      <c r="AK15" s="352">
        <v>0</v>
      </c>
      <c r="AL15" s="352">
        <v>0</v>
      </c>
      <c r="AM15" s="352">
        <v>0</v>
      </c>
      <c r="AN15" s="352">
        <v>0</v>
      </c>
      <c r="AO15" s="352">
        <v>0</v>
      </c>
      <c r="AP15" s="352">
        <v>0</v>
      </c>
      <c r="AQ15" s="352">
        <v>6.2E-2</v>
      </c>
      <c r="AR15" s="352">
        <v>0</v>
      </c>
      <c r="AS15" s="352">
        <v>0</v>
      </c>
      <c r="AT15" s="352">
        <v>0</v>
      </c>
      <c r="AU15" s="352">
        <f t="shared" si="0"/>
        <v>961.80200000000002</v>
      </c>
      <c r="AV15" s="352">
        <v>0</v>
      </c>
      <c r="AW15" s="352">
        <v>0</v>
      </c>
      <c r="AX15" s="353">
        <v>47</v>
      </c>
      <c r="AY15" s="353">
        <v>300</v>
      </c>
      <c r="AZ15" s="352">
        <v>299141.31</v>
      </c>
      <c r="BA15" s="352">
        <v>82800</v>
      </c>
      <c r="BB15" s="354">
        <v>90</v>
      </c>
      <c r="BC15" s="354">
        <v>12.3102391304348</v>
      </c>
      <c r="BD15" s="354">
        <v>10.26</v>
      </c>
      <c r="BE15" s="354"/>
      <c r="BF15" s="350" t="s">
        <v>472</v>
      </c>
      <c r="BG15" s="347"/>
      <c r="BH15" s="350" t="s">
        <v>473</v>
      </c>
      <c r="BI15" s="350" t="s">
        <v>478</v>
      </c>
      <c r="BJ15" s="350"/>
      <c r="BK15" s="350" t="s">
        <v>248</v>
      </c>
      <c r="BL15" s="348" t="s">
        <v>0</v>
      </c>
      <c r="BM15" s="354">
        <v>89164.635270300001</v>
      </c>
      <c r="BN15" s="348" t="s">
        <v>398</v>
      </c>
      <c r="BO15" s="354"/>
      <c r="BP15" s="355">
        <v>37691</v>
      </c>
      <c r="BQ15" s="355">
        <v>46812</v>
      </c>
      <c r="BR15" s="354">
        <v>0</v>
      </c>
      <c r="BS15" s="354">
        <v>96.15</v>
      </c>
      <c r="BT15" s="354">
        <v>0</v>
      </c>
    </row>
    <row r="16" spans="1:72" s="344" customFormat="1" ht="18.2" customHeight="1" x14ac:dyDescent="0.15">
      <c r="A16" s="356">
        <v>14</v>
      </c>
      <c r="B16" s="357" t="s">
        <v>313</v>
      </c>
      <c r="C16" s="357" t="s">
        <v>17</v>
      </c>
      <c r="D16" s="358">
        <v>45200</v>
      </c>
      <c r="E16" s="359" t="s">
        <v>496</v>
      </c>
      <c r="F16" s="360">
        <v>0</v>
      </c>
      <c r="G16" s="360">
        <v>0</v>
      </c>
      <c r="H16" s="361">
        <v>58320.57</v>
      </c>
      <c r="I16" s="361">
        <v>0</v>
      </c>
      <c r="J16" s="361">
        <v>0</v>
      </c>
      <c r="K16" s="361">
        <v>58320.57</v>
      </c>
      <c r="L16" s="361">
        <v>835.09</v>
      </c>
      <c r="M16" s="361">
        <v>0</v>
      </c>
      <c r="N16" s="361">
        <v>0</v>
      </c>
      <c r="O16" s="361">
        <v>0</v>
      </c>
      <c r="P16" s="361">
        <v>835.09</v>
      </c>
      <c r="Q16" s="361">
        <v>0</v>
      </c>
      <c r="R16" s="361">
        <v>0</v>
      </c>
      <c r="S16" s="361">
        <v>57485.48</v>
      </c>
      <c r="T16" s="361">
        <v>0</v>
      </c>
      <c r="U16" s="361">
        <v>500.1</v>
      </c>
      <c r="V16" s="361">
        <v>0</v>
      </c>
      <c r="W16" s="361">
        <v>0</v>
      </c>
      <c r="X16" s="361">
        <v>500.1</v>
      </c>
      <c r="Y16" s="361">
        <v>0</v>
      </c>
      <c r="Z16" s="361">
        <v>0</v>
      </c>
      <c r="AA16" s="361">
        <v>0</v>
      </c>
      <c r="AB16" s="361">
        <v>148.74</v>
      </c>
      <c r="AC16" s="361">
        <v>0</v>
      </c>
      <c r="AD16" s="361">
        <v>0</v>
      </c>
      <c r="AE16" s="361">
        <v>0</v>
      </c>
      <c r="AF16" s="361">
        <v>0</v>
      </c>
      <c r="AG16" s="361">
        <v>0</v>
      </c>
      <c r="AH16" s="361">
        <v>78.69</v>
      </c>
      <c r="AI16" s="361">
        <v>90.23</v>
      </c>
      <c r="AJ16" s="361">
        <v>0</v>
      </c>
      <c r="AK16" s="361">
        <v>0</v>
      </c>
      <c r="AL16" s="361">
        <v>0</v>
      </c>
      <c r="AM16" s="361">
        <v>0</v>
      </c>
      <c r="AN16" s="361">
        <v>0</v>
      </c>
      <c r="AO16" s="361">
        <v>0</v>
      </c>
      <c r="AP16" s="361">
        <v>0</v>
      </c>
      <c r="AQ16" s="361">
        <v>0.09</v>
      </c>
      <c r="AR16" s="361">
        <v>0</v>
      </c>
      <c r="AS16" s="361">
        <v>0</v>
      </c>
      <c r="AT16" s="361">
        <v>0</v>
      </c>
      <c r="AU16" s="361">
        <f t="shared" si="0"/>
        <v>1652.94</v>
      </c>
      <c r="AV16" s="361">
        <v>0</v>
      </c>
      <c r="AW16" s="361">
        <v>0</v>
      </c>
      <c r="AX16" s="362">
        <v>53</v>
      </c>
      <c r="AY16" s="362">
        <v>300</v>
      </c>
      <c r="AZ16" s="361">
        <v>694998</v>
      </c>
      <c r="BA16" s="361">
        <v>143689.04999999999</v>
      </c>
      <c r="BB16" s="363">
        <v>67.63</v>
      </c>
      <c r="BC16" s="363">
        <v>27.056640797611198</v>
      </c>
      <c r="BD16" s="363">
        <v>10.29</v>
      </c>
      <c r="BE16" s="363"/>
      <c r="BF16" s="359" t="s">
        <v>472</v>
      </c>
      <c r="BG16" s="356"/>
      <c r="BH16" s="359" t="s">
        <v>493</v>
      </c>
      <c r="BI16" s="359" t="s">
        <v>494</v>
      </c>
      <c r="BJ16" s="359"/>
      <c r="BK16" s="359" t="s">
        <v>248</v>
      </c>
      <c r="BL16" s="357" t="s">
        <v>0</v>
      </c>
      <c r="BM16" s="363">
        <v>452581.17204819998</v>
      </c>
      <c r="BN16" s="357" t="s">
        <v>398</v>
      </c>
      <c r="BO16" s="363"/>
      <c r="BP16" s="364">
        <v>37721</v>
      </c>
      <c r="BQ16" s="364">
        <v>46844</v>
      </c>
      <c r="BR16" s="363">
        <v>0</v>
      </c>
      <c r="BS16" s="363">
        <v>148.74</v>
      </c>
      <c r="BT16" s="363">
        <v>0</v>
      </c>
    </row>
    <row r="17" spans="1:72" s="344" customFormat="1" ht="18.2" customHeight="1" x14ac:dyDescent="0.15">
      <c r="A17" s="347">
        <v>15</v>
      </c>
      <c r="B17" s="348" t="s">
        <v>313</v>
      </c>
      <c r="C17" s="348" t="s">
        <v>17</v>
      </c>
      <c r="D17" s="349">
        <v>45200</v>
      </c>
      <c r="E17" s="350" t="s">
        <v>497</v>
      </c>
      <c r="F17" s="351">
        <v>0</v>
      </c>
      <c r="G17" s="351">
        <v>0</v>
      </c>
      <c r="H17" s="352">
        <v>57461.66</v>
      </c>
      <c r="I17" s="352">
        <v>0</v>
      </c>
      <c r="J17" s="352">
        <v>0</v>
      </c>
      <c r="K17" s="352">
        <v>57461.66</v>
      </c>
      <c r="L17" s="352">
        <v>808.72</v>
      </c>
      <c r="M17" s="352">
        <v>0</v>
      </c>
      <c r="N17" s="352">
        <v>0</v>
      </c>
      <c r="O17" s="352">
        <v>0</v>
      </c>
      <c r="P17" s="352">
        <v>808.72</v>
      </c>
      <c r="Q17" s="352">
        <v>0</v>
      </c>
      <c r="R17" s="352">
        <v>0</v>
      </c>
      <c r="S17" s="352">
        <v>56652.94</v>
      </c>
      <c r="T17" s="352">
        <v>0</v>
      </c>
      <c r="U17" s="352">
        <v>480.76</v>
      </c>
      <c r="V17" s="352">
        <v>0</v>
      </c>
      <c r="W17" s="352">
        <v>0</v>
      </c>
      <c r="X17" s="352">
        <v>480.76</v>
      </c>
      <c r="Y17" s="352">
        <v>0</v>
      </c>
      <c r="Z17" s="352">
        <v>0</v>
      </c>
      <c r="AA17" s="352">
        <v>0</v>
      </c>
      <c r="AB17" s="352">
        <v>168.78</v>
      </c>
      <c r="AC17" s="352">
        <v>84.5</v>
      </c>
      <c r="AD17" s="352">
        <v>0</v>
      </c>
      <c r="AE17" s="352">
        <v>0</v>
      </c>
      <c r="AF17" s="352">
        <v>0</v>
      </c>
      <c r="AG17" s="352">
        <v>0</v>
      </c>
      <c r="AH17" s="352">
        <v>77.33</v>
      </c>
      <c r="AI17" s="352">
        <v>88.74</v>
      </c>
      <c r="AJ17" s="352">
        <v>0</v>
      </c>
      <c r="AK17" s="352">
        <v>0</v>
      </c>
      <c r="AL17" s="352">
        <v>0</v>
      </c>
      <c r="AM17" s="352">
        <v>0</v>
      </c>
      <c r="AN17" s="352">
        <v>0</v>
      </c>
      <c r="AO17" s="352">
        <v>0</v>
      </c>
      <c r="AP17" s="352">
        <v>0</v>
      </c>
      <c r="AQ17" s="352">
        <v>0.16300000000000001</v>
      </c>
      <c r="AR17" s="352">
        <v>0</v>
      </c>
      <c r="AS17" s="352">
        <v>0</v>
      </c>
      <c r="AT17" s="352">
        <v>0</v>
      </c>
      <c r="AU17" s="352">
        <f t="shared" si="0"/>
        <v>1708.9929999999999</v>
      </c>
      <c r="AV17" s="352">
        <v>0</v>
      </c>
      <c r="AW17" s="352">
        <v>0</v>
      </c>
      <c r="AX17" s="353">
        <v>54</v>
      </c>
      <c r="AY17" s="353">
        <v>300</v>
      </c>
      <c r="AZ17" s="352">
        <v>646069.26</v>
      </c>
      <c r="BA17" s="352">
        <v>141464</v>
      </c>
      <c r="BB17" s="354">
        <v>71.849999999999994</v>
      </c>
      <c r="BC17" s="354">
        <v>28.774202192783999</v>
      </c>
      <c r="BD17" s="354">
        <v>10.039999999999999</v>
      </c>
      <c r="BE17" s="354"/>
      <c r="BF17" s="350" t="s">
        <v>472</v>
      </c>
      <c r="BG17" s="347"/>
      <c r="BH17" s="350" t="s">
        <v>473</v>
      </c>
      <c r="BI17" s="350" t="s">
        <v>478</v>
      </c>
      <c r="BJ17" s="350"/>
      <c r="BK17" s="350" t="s">
        <v>248</v>
      </c>
      <c r="BL17" s="348" t="s">
        <v>0</v>
      </c>
      <c r="BM17" s="354">
        <v>446026.61376709997</v>
      </c>
      <c r="BN17" s="348" t="s">
        <v>398</v>
      </c>
      <c r="BO17" s="354"/>
      <c r="BP17" s="355">
        <v>37762</v>
      </c>
      <c r="BQ17" s="355">
        <v>46873</v>
      </c>
      <c r="BR17" s="354">
        <v>0</v>
      </c>
      <c r="BS17" s="354">
        <v>168.78</v>
      </c>
      <c r="BT17" s="354">
        <v>84.5</v>
      </c>
    </row>
    <row r="18" spans="1:72" s="344" customFormat="1" ht="18.2" customHeight="1" x14ac:dyDescent="0.15">
      <c r="A18" s="356">
        <v>16</v>
      </c>
      <c r="B18" s="357" t="s">
        <v>313</v>
      </c>
      <c r="C18" s="357" t="s">
        <v>17</v>
      </c>
      <c r="D18" s="358">
        <v>45200</v>
      </c>
      <c r="E18" s="359" t="s">
        <v>325</v>
      </c>
      <c r="F18" s="360">
        <v>155</v>
      </c>
      <c r="G18" s="360">
        <v>154</v>
      </c>
      <c r="H18" s="361">
        <v>104198.73</v>
      </c>
      <c r="I18" s="361">
        <v>126084.12</v>
      </c>
      <c r="J18" s="361">
        <v>0</v>
      </c>
      <c r="K18" s="361">
        <v>230282.85</v>
      </c>
      <c r="L18" s="361">
        <v>1486.52</v>
      </c>
      <c r="M18" s="361">
        <v>0</v>
      </c>
      <c r="N18" s="361">
        <v>0</v>
      </c>
      <c r="O18" s="361">
        <v>0</v>
      </c>
      <c r="P18" s="361">
        <v>0</v>
      </c>
      <c r="Q18" s="361">
        <v>0</v>
      </c>
      <c r="R18" s="361">
        <v>0</v>
      </c>
      <c r="S18" s="361">
        <v>230282.85</v>
      </c>
      <c r="T18" s="361">
        <v>241881.83</v>
      </c>
      <c r="U18" s="361">
        <v>902.95</v>
      </c>
      <c r="V18" s="361">
        <v>0</v>
      </c>
      <c r="W18" s="361">
        <v>0</v>
      </c>
      <c r="X18" s="361">
        <v>0</v>
      </c>
      <c r="Y18" s="361">
        <v>0</v>
      </c>
      <c r="Z18" s="361">
        <v>0</v>
      </c>
      <c r="AA18" s="361">
        <v>242784.78</v>
      </c>
      <c r="AB18" s="361">
        <v>0</v>
      </c>
      <c r="AC18" s="361">
        <v>0</v>
      </c>
      <c r="AD18" s="361">
        <v>0</v>
      </c>
      <c r="AE18" s="361">
        <v>0</v>
      </c>
      <c r="AF18" s="361">
        <v>0</v>
      </c>
      <c r="AG18" s="361">
        <v>0</v>
      </c>
      <c r="AH18" s="361">
        <v>0</v>
      </c>
      <c r="AI18" s="361">
        <v>0</v>
      </c>
      <c r="AJ18" s="361">
        <v>0</v>
      </c>
      <c r="AK18" s="361">
        <v>0</v>
      </c>
      <c r="AL18" s="361">
        <v>0</v>
      </c>
      <c r="AM18" s="361">
        <v>0</v>
      </c>
      <c r="AN18" s="361">
        <v>0</v>
      </c>
      <c r="AO18" s="361">
        <v>0</v>
      </c>
      <c r="AP18" s="361">
        <v>0</v>
      </c>
      <c r="AQ18" s="361">
        <v>0</v>
      </c>
      <c r="AR18" s="361">
        <v>0</v>
      </c>
      <c r="AS18" s="361">
        <v>0</v>
      </c>
      <c r="AT18" s="361">
        <v>0</v>
      </c>
      <c r="AU18" s="361">
        <f t="shared" si="0"/>
        <v>0</v>
      </c>
      <c r="AV18" s="361">
        <v>127570.64</v>
      </c>
      <c r="AW18" s="361">
        <v>242784.78</v>
      </c>
      <c r="AX18" s="362">
        <v>55</v>
      </c>
      <c r="AY18" s="362">
        <v>300</v>
      </c>
      <c r="AZ18" s="361">
        <v>983290.5</v>
      </c>
      <c r="BA18" s="361">
        <v>255000</v>
      </c>
      <c r="BB18" s="363">
        <v>85</v>
      </c>
      <c r="BC18" s="363">
        <v>76.760949999999994</v>
      </c>
      <c r="BD18" s="363">
        <v>10.4</v>
      </c>
      <c r="BE18" s="363"/>
      <c r="BF18" s="359" t="s">
        <v>472</v>
      </c>
      <c r="BG18" s="356"/>
      <c r="BH18" s="359" t="s">
        <v>498</v>
      </c>
      <c r="BI18" s="359" t="s">
        <v>499</v>
      </c>
      <c r="BJ18" s="359"/>
      <c r="BK18" s="359" t="s">
        <v>277</v>
      </c>
      <c r="BL18" s="357" t="s">
        <v>0</v>
      </c>
      <c r="BM18" s="363">
        <v>1813008.81815025</v>
      </c>
      <c r="BN18" s="357" t="s">
        <v>398</v>
      </c>
      <c r="BO18" s="363"/>
      <c r="BP18" s="364">
        <v>37733</v>
      </c>
      <c r="BQ18" s="364">
        <v>46844</v>
      </c>
      <c r="BR18" s="363">
        <v>90233.34</v>
      </c>
      <c r="BS18" s="363">
        <v>244.01</v>
      </c>
      <c r="BT18" s="363">
        <v>29.52</v>
      </c>
    </row>
    <row r="19" spans="1:72" s="344" customFormat="1" ht="18.2" customHeight="1" x14ac:dyDescent="0.15">
      <c r="A19" s="347">
        <v>17</v>
      </c>
      <c r="B19" s="348" t="s">
        <v>313</v>
      </c>
      <c r="C19" s="348" t="s">
        <v>17</v>
      </c>
      <c r="D19" s="349">
        <v>45200</v>
      </c>
      <c r="E19" s="350" t="s">
        <v>326</v>
      </c>
      <c r="F19" s="351">
        <v>157</v>
      </c>
      <c r="G19" s="351">
        <v>156</v>
      </c>
      <c r="H19" s="352">
        <v>104198.73</v>
      </c>
      <c r="I19" s="352">
        <v>126728.42</v>
      </c>
      <c r="J19" s="352">
        <v>0</v>
      </c>
      <c r="K19" s="352">
        <v>230927.15</v>
      </c>
      <c r="L19" s="352">
        <v>1486.52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0</v>
      </c>
      <c r="S19" s="352">
        <v>230927.15</v>
      </c>
      <c r="T19" s="352">
        <v>243881.09</v>
      </c>
      <c r="U19" s="352">
        <v>902.95</v>
      </c>
      <c r="V19" s="352">
        <v>0</v>
      </c>
      <c r="W19" s="352">
        <v>0</v>
      </c>
      <c r="X19" s="352">
        <v>0</v>
      </c>
      <c r="Y19" s="352">
        <v>0</v>
      </c>
      <c r="Z19" s="352">
        <v>0</v>
      </c>
      <c r="AA19" s="352">
        <v>244784.04</v>
      </c>
      <c r="AB19" s="352">
        <v>0</v>
      </c>
      <c r="AC19" s="352">
        <v>0</v>
      </c>
      <c r="AD19" s="352">
        <v>0</v>
      </c>
      <c r="AE19" s="352">
        <v>0</v>
      </c>
      <c r="AF19" s="352">
        <v>0</v>
      </c>
      <c r="AG19" s="352">
        <v>0</v>
      </c>
      <c r="AH19" s="352">
        <v>0</v>
      </c>
      <c r="AI19" s="352">
        <v>0</v>
      </c>
      <c r="AJ19" s="352">
        <v>0</v>
      </c>
      <c r="AK19" s="352">
        <v>0</v>
      </c>
      <c r="AL19" s="352">
        <v>0</v>
      </c>
      <c r="AM19" s="352">
        <v>0</v>
      </c>
      <c r="AN19" s="352">
        <v>0</v>
      </c>
      <c r="AO19" s="352">
        <v>0</v>
      </c>
      <c r="AP19" s="352">
        <v>0</v>
      </c>
      <c r="AQ19" s="352">
        <v>0</v>
      </c>
      <c r="AR19" s="352">
        <v>0</v>
      </c>
      <c r="AS19" s="352">
        <v>0</v>
      </c>
      <c r="AT19" s="352">
        <v>0</v>
      </c>
      <c r="AU19" s="352">
        <f t="shared" si="0"/>
        <v>0</v>
      </c>
      <c r="AV19" s="352">
        <v>128214.94</v>
      </c>
      <c r="AW19" s="352">
        <v>244784.04</v>
      </c>
      <c r="AX19" s="353">
        <v>55</v>
      </c>
      <c r="AY19" s="353">
        <v>300</v>
      </c>
      <c r="AZ19" s="352">
        <v>983792.4</v>
      </c>
      <c r="BA19" s="352">
        <v>255000</v>
      </c>
      <c r="BB19" s="354">
        <v>85</v>
      </c>
      <c r="BC19" s="354">
        <v>76.975716666666699</v>
      </c>
      <c r="BD19" s="354">
        <v>10.4</v>
      </c>
      <c r="BE19" s="354"/>
      <c r="BF19" s="350" t="s">
        <v>472</v>
      </c>
      <c r="BG19" s="347"/>
      <c r="BH19" s="350" t="s">
        <v>498</v>
      </c>
      <c r="BI19" s="350" t="s">
        <v>499</v>
      </c>
      <c r="BJ19" s="350"/>
      <c r="BK19" s="350" t="s">
        <v>277</v>
      </c>
      <c r="BL19" s="348" t="s">
        <v>0</v>
      </c>
      <c r="BM19" s="354">
        <v>1818081.36949975</v>
      </c>
      <c r="BN19" s="348" t="s">
        <v>398</v>
      </c>
      <c r="BO19" s="354"/>
      <c r="BP19" s="355">
        <v>37736</v>
      </c>
      <c r="BQ19" s="355">
        <v>46844</v>
      </c>
      <c r="BR19" s="354">
        <v>91162.9</v>
      </c>
      <c r="BS19" s="354">
        <v>244.01</v>
      </c>
      <c r="BT19" s="354">
        <v>29.5</v>
      </c>
    </row>
    <row r="20" spans="1:72" s="344" customFormat="1" ht="18.2" customHeight="1" x14ac:dyDescent="0.15">
      <c r="A20" s="356">
        <v>18</v>
      </c>
      <c r="B20" s="357" t="s">
        <v>313</v>
      </c>
      <c r="C20" s="357" t="s">
        <v>17</v>
      </c>
      <c r="D20" s="358">
        <v>45200</v>
      </c>
      <c r="E20" s="359" t="s">
        <v>327</v>
      </c>
      <c r="F20" s="360">
        <v>148</v>
      </c>
      <c r="G20" s="360">
        <v>147</v>
      </c>
      <c r="H20" s="361">
        <v>104978.21</v>
      </c>
      <c r="I20" s="361">
        <v>122350.03</v>
      </c>
      <c r="J20" s="361">
        <v>0</v>
      </c>
      <c r="K20" s="361">
        <v>227328.24</v>
      </c>
      <c r="L20" s="361">
        <v>1468.5</v>
      </c>
      <c r="M20" s="361">
        <v>0</v>
      </c>
      <c r="N20" s="361">
        <v>0</v>
      </c>
      <c r="O20" s="361">
        <v>0</v>
      </c>
      <c r="P20" s="361">
        <v>0</v>
      </c>
      <c r="Q20" s="361">
        <v>0</v>
      </c>
      <c r="R20" s="361">
        <v>0</v>
      </c>
      <c r="S20" s="361">
        <v>227328.24</v>
      </c>
      <c r="T20" s="361">
        <v>223616.33</v>
      </c>
      <c r="U20" s="361">
        <v>899.21</v>
      </c>
      <c r="V20" s="361">
        <v>0</v>
      </c>
      <c r="W20" s="361">
        <v>0</v>
      </c>
      <c r="X20" s="361">
        <v>0</v>
      </c>
      <c r="Y20" s="361">
        <v>0</v>
      </c>
      <c r="Z20" s="361">
        <v>0</v>
      </c>
      <c r="AA20" s="361">
        <v>224515.54</v>
      </c>
      <c r="AB20" s="361">
        <v>0</v>
      </c>
      <c r="AC20" s="361">
        <v>0</v>
      </c>
      <c r="AD20" s="361">
        <v>0</v>
      </c>
      <c r="AE20" s="361">
        <v>0</v>
      </c>
      <c r="AF20" s="361">
        <v>0</v>
      </c>
      <c r="AG20" s="361">
        <v>0</v>
      </c>
      <c r="AH20" s="361">
        <v>0</v>
      </c>
      <c r="AI20" s="361">
        <v>0</v>
      </c>
      <c r="AJ20" s="361">
        <v>0</v>
      </c>
      <c r="AK20" s="361">
        <v>0</v>
      </c>
      <c r="AL20" s="361">
        <v>0</v>
      </c>
      <c r="AM20" s="361">
        <v>0</v>
      </c>
      <c r="AN20" s="361">
        <v>0</v>
      </c>
      <c r="AO20" s="361">
        <v>0</v>
      </c>
      <c r="AP20" s="361">
        <v>0</v>
      </c>
      <c r="AQ20" s="361">
        <v>0</v>
      </c>
      <c r="AR20" s="361">
        <v>0</v>
      </c>
      <c r="AS20" s="361">
        <v>0</v>
      </c>
      <c r="AT20" s="361">
        <v>0</v>
      </c>
      <c r="AU20" s="361">
        <f t="shared" si="0"/>
        <v>0</v>
      </c>
      <c r="AV20" s="361">
        <v>123818.53</v>
      </c>
      <c r="AW20" s="361">
        <v>224515.54</v>
      </c>
      <c r="AX20" s="362">
        <v>55</v>
      </c>
      <c r="AY20" s="362">
        <v>300</v>
      </c>
      <c r="AZ20" s="361">
        <v>984029.7</v>
      </c>
      <c r="BA20" s="361">
        <v>255000</v>
      </c>
      <c r="BB20" s="363">
        <v>85</v>
      </c>
      <c r="BC20" s="363">
        <v>75.776079999999993</v>
      </c>
      <c r="BD20" s="363">
        <v>10.28</v>
      </c>
      <c r="BE20" s="363"/>
      <c r="BF20" s="359" t="s">
        <v>472</v>
      </c>
      <c r="BG20" s="356"/>
      <c r="BH20" s="359" t="s">
        <v>498</v>
      </c>
      <c r="BI20" s="359" t="s">
        <v>499</v>
      </c>
      <c r="BJ20" s="359"/>
      <c r="BK20" s="359" t="s">
        <v>277</v>
      </c>
      <c r="BL20" s="357" t="s">
        <v>0</v>
      </c>
      <c r="BM20" s="363">
        <v>1789747.2770316</v>
      </c>
      <c r="BN20" s="357" t="s">
        <v>398</v>
      </c>
      <c r="BO20" s="363"/>
      <c r="BP20" s="364">
        <v>37754</v>
      </c>
      <c r="BQ20" s="364">
        <v>46873</v>
      </c>
      <c r="BR20" s="363">
        <v>88986.96</v>
      </c>
      <c r="BS20" s="363">
        <v>265.77</v>
      </c>
      <c r="BT20" s="363">
        <v>29.5</v>
      </c>
    </row>
    <row r="21" spans="1:72" s="344" customFormat="1" ht="18.2" customHeight="1" x14ac:dyDescent="0.15">
      <c r="A21" s="347">
        <v>19</v>
      </c>
      <c r="B21" s="348" t="s">
        <v>313</v>
      </c>
      <c r="C21" s="348" t="s">
        <v>17</v>
      </c>
      <c r="D21" s="349">
        <v>45200</v>
      </c>
      <c r="E21" s="350" t="s">
        <v>328</v>
      </c>
      <c r="F21" s="351">
        <v>132</v>
      </c>
      <c r="G21" s="351">
        <v>131</v>
      </c>
      <c r="H21" s="352">
        <v>36036.910000000003</v>
      </c>
      <c r="I21" s="352">
        <v>40090.769999999997</v>
      </c>
      <c r="J21" s="352">
        <v>0</v>
      </c>
      <c r="K21" s="352">
        <v>76127.679999999993</v>
      </c>
      <c r="L21" s="352">
        <v>514.20000000000005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0</v>
      </c>
      <c r="S21" s="352">
        <v>76127.679999999993</v>
      </c>
      <c r="T21" s="352">
        <v>67439.520000000004</v>
      </c>
      <c r="U21" s="352">
        <v>312.27999999999997</v>
      </c>
      <c r="V21" s="352">
        <v>0</v>
      </c>
      <c r="W21" s="352">
        <v>0</v>
      </c>
      <c r="X21" s="352">
        <v>0</v>
      </c>
      <c r="Y21" s="352">
        <v>0</v>
      </c>
      <c r="Z21" s="352">
        <v>0</v>
      </c>
      <c r="AA21" s="352">
        <v>67751.8</v>
      </c>
      <c r="AB21" s="352">
        <v>0</v>
      </c>
      <c r="AC21" s="352">
        <v>0</v>
      </c>
      <c r="AD21" s="352">
        <v>0</v>
      </c>
      <c r="AE21" s="352">
        <v>0</v>
      </c>
      <c r="AF21" s="352">
        <v>0</v>
      </c>
      <c r="AG21" s="352">
        <v>0</v>
      </c>
      <c r="AH21" s="352">
        <v>0</v>
      </c>
      <c r="AI21" s="352">
        <v>0</v>
      </c>
      <c r="AJ21" s="352">
        <v>0</v>
      </c>
      <c r="AK21" s="352">
        <v>0</v>
      </c>
      <c r="AL21" s="352">
        <v>0</v>
      </c>
      <c r="AM21" s="352">
        <v>0</v>
      </c>
      <c r="AN21" s="352">
        <v>0</v>
      </c>
      <c r="AO21" s="352">
        <v>0</v>
      </c>
      <c r="AP21" s="352">
        <v>0</v>
      </c>
      <c r="AQ21" s="352">
        <v>0</v>
      </c>
      <c r="AR21" s="352">
        <v>0</v>
      </c>
      <c r="AS21" s="352">
        <v>0</v>
      </c>
      <c r="AT21" s="352">
        <v>0</v>
      </c>
      <c r="AU21" s="352">
        <f t="shared" si="0"/>
        <v>0</v>
      </c>
      <c r="AV21" s="352">
        <v>40604.97</v>
      </c>
      <c r="AW21" s="352">
        <v>67751.8</v>
      </c>
      <c r="AX21" s="353">
        <v>53</v>
      </c>
      <c r="AY21" s="353">
        <v>300</v>
      </c>
      <c r="AZ21" s="352">
        <v>321372.18</v>
      </c>
      <c r="BA21" s="352">
        <v>88200</v>
      </c>
      <c r="BB21" s="354">
        <v>90</v>
      </c>
      <c r="BC21" s="354">
        <v>77.681306122449001</v>
      </c>
      <c r="BD21" s="354">
        <v>10.4</v>
      </c>
      <c r="BE21" s="354"/>
      <c r="BF21" s="350" t="s">
        <v>472</v>
      </c>
      <c r="BG21" s="347"/>
      <c r="BH21" s="350" t="s">
        <v>316</v>
      </c>
      <c r="BI21" s="350" t="s">
        <v>500</v>
      </c>
      <c r="BJ21" s="350"/>
      <c r="BK21" s="350" t="s">
        <v>277</v>
      </c>
      <c r="BL21" s="348" t="s">
        <v>0</v>
      </c>
      <c r="BM21" s="354">
        <v>599350.56017119996</v>
      </c>
      <c r="BN21" s="348" t="s">
        <v>398</v>
      </c>
      <c r="BO21" s="354"/>
      <c r="BP21" s="355">
        <v>37736</v>
      </c>
      <c r="BQ21" s="355">
        <v>46844</v>
      </c>
      <c r="BR21" s="354">
        <v>31880.86</v>
      </c>
      <c r="BS21" s="354">
        <v>100</v>
      </c>
      <c r="BT21" s="354">
        <v>29.48</v>
      </c>
    </row>
    <row r="22" spans="1:72" s="344" customFormat="1" ht="18.2" customHeight="1" x14ac:dyDescent="0.15">
      <c r="A22" s="356">
        <v>20</v>
      </c>
      <c r="B22" s="357" t="s">
        <v>313</v>
      </c>
      <c r="C22" s="357" t="s">
        <v>17</v>
      </c>
      <c r="D22" s="358">
        <v>45200</v>
      </c>
      <c r="E22" s="359" t="s">
        <v>501</v>
      </c>
      <c r="F22" s="360">
        <v>0</v>
      </c>
      <c r="G22" s="360">
        <v>0</v>
      </c>
      <c r="H22" s="361">
        <v>35985.1</v>
      </c>
      <c r="I22" s="361">
        <v>0</v>
      </c>
      <c r="J22" s="361">
        <v>0</v>
      </c>
      <c r="K22" s="361">
        <v>35985.1</v>
      </c>
      <c r="L22" s="361">
        <v>514.61</v>
      </c>
      <c r="M22" s="361">
        <v>0</v>
      </c>
      <c r="N22" s="361">
        <v>0</v>
      </c>
      <c r="O22" s="361">
        <v>0</v>
      </c>
      <c r="P22" s="361">
        <v>514.61</v>
      </c>
      <c r="Q22" s="361">
        <v>0</v>
      </c>
      <c r="R22" s="361">
        <v>0</v>
      </c>
      <c r="S22" s="361">
        <v>35470.49</v>
      </c>
      <c r="T22" s="361">
        <v>0</v>
      </c>
      <c r="U22" s="361">
        <v>311.87</v>
      </c>
      <c r="V22" s="361">
        <v>0</v>
      </c>
      <c r="W22" s="361">
        <v>0</v>
      </c>
      <c r="X22" s="361">
        <v>311.87</v>
      </c>
      <c r="Y22" s="361">
        <v>0</v>
      </c>
      <c r="Z22" s="361">
        <v>0</v>
      </c>
      <c r="AA22" s="361">
        <v>0</v>
      </c>
      <c r="AB22" s="361">
        <v>100</v>
      </c>
      <c r="AC22" s="361">
        <v>0</v>
      </c>
      <c r="AD22" s="361">
        <v>0</v>
      </c>
      <c r="AE22" s="361">
        <v>0</v>
      </c>
      <c r="AF22" s="361">
        <v>0</v>
      </c>
      <c r="AG22" s="361">
        <v>0</v>
      </c>
      <c r="AH22" s="361">
        <v>49.08</v>
      </c>
      <c r="AI22" s="361">
        <v>55.28</v>
      </c>
      <c r="AJ22" s="361">
        <v>0</v>
      </c>
      <c r="AK22" s="361">
        <v>0</v>
      </c>
      <c r="AL22" s="361">
        <v>0</v>
      </c>
      <c r="AM22" s="361">
        <v>0</v>
      </c>
      <c r="AN22" s="361">
        <v>0</v>
      </c>
      <c r="AO22" s="361">
        <v>0</v>
      </c>
      <c r="AP22" s="361">
        <v>0</v>
      </c>
      <c r="AQ22" s="361">
        <v>0</v>
      </c>
      <c r="AR22" s="361">
        <v>0</v>
      </c>
      <c r="AS22" s="361">
        <v>4.1916000000000002E-2</v>
      </c>
      <c r="AT22" s="361">
        <v>0</v>
      </c>
      <c r="AU22" s="361">
        <f t="shared" si="0"/>
        <v>1030.7980840000002</v>
      </c>
      <c r="AV22" s="361">
        <v>0</v>
      </c>
      <c r="AW22" s="361">
        <v>0</v>
      </c>
      <c r="AX22" s="362">
        <v>54</v>
      </c>
      <c r="AY22" s="362">
        <v>300</v>
      </c>
      <c r="AZ22" s="361">
        <v>321372.18</v>
      </c>
      <c r="BA22" s="361">
        <v>88200</v>
      </c>
      <c r="BB22" s="363">
        <v>90</v>
      </c>
      <c r="BC22" s="363">
        <v>36.194377551020402</v>
      </c>
      <c r="BD22" s="363">
        <v>10.4</v>
      </c>
      <c r="BE22" s="363"/>
      <c r="BF22" s="359" t="s">
        <v>472</v>
      </c>
      <c r="BG22" s="356"/>
      <c r="BH22" s="359" t="s">
        <v>316</v>
      </c>
      <c r="BI22" s="359" t="s">
        <v>500</v>
      </c>
      <c r="BJ22" s="359"/>
      <c r="BK22" s="359" t="s">
        <v>248</v>
      </c>
      <c r="BL22" s="357" t="s">
        <v>0</v>
      </c>
      <c r="BM22" s="363">
        <v>279257.92630285001</v>
      </c>
      <c r="BN22" s="357" t="s">
        <v>398</v>
      </c>
      <c r="BO22" s="363"/>
      <c r="BP22" s="364">
        <v>37736</v>
      </c>
      <c r="BQ22" s="364">
        <v>46844</v>
      </c>
      <c r="BR22" s="363">
        <v>0</v>
      </c>
      <c r="BS22" s="363">
        <v>100</v>
      </c>
      <c r="BT22" s="363">
        <v>0</v>
      </c>
    </row>
    <row r="23" spans="1:72" s="344" customFormat="1" ht="18.2" customHeight="1" x14ac:dyDescent="0.15">
      <c r="A23" s="347">
        <v>21</v>
      </c>
      <c r="B23" s="348" t="s">
        <v>313</v>
      </c>
      <c r="C23" s="348" t="s">
        <v>17</v>
      </c>
      <c r="D23" s="349">
        <v>45200</v>
      </c>
      <c r="E23" s="350" t="s">
        <v>329</v>
      </c>
      <c r="F23" s="351">
        <v>194</v>
      </c>
      <c r="G23" s="351">
        <v>193</v>
      </c>
      <c r="H23" s="352">
        <v>77959.27</v>
      </c>
      <c r="I23" s="352">
        <v>102735.45</v>
      </c>
      <c r="J23" s="352">
        <v>0</v>
      </c>
      <c r="K23" s="352">
        <v>180694.72</v>
      </c>
      <c r="L23" s="352">
        <v>1090.45</v>
      </c>
      <c r="M23" s="352">
        <v>0</v>
      </c>
      <c r="N23" s="352">
        <v>0</v>
      </c>
      <c r="O23" s="352">
        <v>0</v>
      </c>
      <c r="P23" s="352">
        <v>0</v>
      </c>
      <c r="Q23" s="352">
        <v>0</v>
      </c>
      <c r="R23" s="352">
        <v>0</v>
      </c>
      <c r="S23" s="352">
        <v>180694.72</v>
      </c>
      <c r="T23" s="352">
        <v>236591.98</v>
      </c>
      <c r="U23" s="352">
        <v>667.77</v>
      </c>
      <c r="V23" s="352">
        <v>0</v>
      </c>
      <c r="W23" s="352">
        <v>0</v>
      </c>
      <c r="X23" s="352">
        <v>0</v>
      </c>
      <c r="Y23" s="352">
        <v>0</v>
      </c>
      <c r="Z23" s="352">
        <v>0</v>
      </c>
      <c r="AA23" s="352">
        <v>237259.75</v>
      </c>
      <c r="AB23" s="352">
        <v>0</v>
      </c>
      <c r="AC23" s="352">
        <v>0</v>
      </c>
      <c r="AD23" s="352">
        <v>0</v>
      </c>
      <c r="AE23" s="352">
        <v>0</v>
      </c>
      <c r="AF23" s="352">
        <v>0</v>
      </c>
      <c r="AG23" s="352">
        <v>0</v>
      </c>
      <c r="AH23" s="352">
        <v>0</v>
      </c>
      <c r="AI23" s="352">
        <v>0</v>
      </c>
      <c r="AJ23" s="352">
        <v>0</v>
      </c>
      <c r="AK23" s="352">
        <v>0</v>
      </c>
      <c r="AL23" s="352">
        <v>0</v>
      </c>
      <c r="AM23" s="352">
        <v>0</v>
      </c>
      <c r="AN23" s="352">
        <v>0</v>
      </c>
      <c r="AO23" s="352">
        <v>0</v>
      </c>
      <c r="AP23" s="352">
        <v>0</v>
      </c>
      <c r="AQ23" s="352">
        <v>0</v>
      </c>
      <c r="AR23" s="352">
        <v>0</v>
      </c>
      <c r="AS23" s="352">
        <v>0</v>
      </c>
      <c r="AT23" s="352">
        <v>0</v>
      </c>
      <c r="AU23" s="352">
        <f t="shared" si="0"/>
        <v>0</v>
      </c>
      <c r="AV23" s="352">
        <v>103825.9</v>
      </c>
      <c r="AW23" s="352">
        <v>237259.75</v>
      </c>
      <c r="AX23" s="353">
        <v>55</v>
      </c>
      <c r="AY23" s="353">
        <v>300</v>
      </c>
      <c r="AZ23" s="352">
        <v>690000</v>
      </c>
      <c r="BA23" s="352">
        <v>189359.06</v>
      </c>
      <c r="BB23" s="354">
        <v>90</v>
      </c>
      <c r="BC23" s="354">
        <v>85.881947238225607</v>
      </c>
      <c r="BD23" s="354">
        <v>10.28</v>
      </c>
      <c r="BE23" s="354"/>
      <c r="BF23" s="350" t="s">
        <v>472</v>
      </c>
      <c r="BG23" s="347"/>
      <c r="BH23" s="350" t="s">
        <v>479</v>
      </c>
      <c r="BI23" s="350" t="s">
        <v>495</v>
      </c>
      <c r="BJ23" s="350"/>
      <c r="BK23" s="350" t="s">
        <v>277</v>
      </c>
      <c r="BL23" s="348" t="s">
        <v>0</v>
      </c>
      <c r="BM23" s="354">
        <v>1422603.2062448</v>
      </c>
      <c r="BN23" s="348" t="s">
        <v>398</v>
      </c>
      <c r="BO23" s="354"/>
      <c r="BP23" s="355">
        <v>37743</v>
      </c>
      <c r="BQ23" s="355">
        <v>46873</v>
      </c>
      <c r="BR23" s="354">
        <v>89937.38</v>
      </c>
      <c r="BS23" s="354">
        <v>197.36</v>
      </c>
      <c r="BT23" s="354">
        <v>29.5</v>
      </c>
    </row>
    <row r="24" spans="1:72" s="344" customFormat="1" ht="18.2" customHeight="1" x14ac:dyDescent="0.15">
      <c r="A24" s="356">
        <v>22</v>
      </c>
      <c r="B24" s="357" t="s">
        <v>313</v>
      </c>
      <c r="C24" s="357" t="s">
        <v>17</v>
      </c>
      <c r="D24" s="358">
        <v>45200</v>
      </c>
      <c r="E24" s="359" t="s">
        <v>502</v>
      </c>
      <c r="F24" s="360">
        <v>0</v>
      </c>
      <c r="G24" s="360">
        <v>1</v>
      </c>
      <c r="H24" s="361">
        <v>57574.74</v>
      </c>
      <c r="I24" s="361">
        <v>803.42</v>
      </c>
      <c r="J24" s="361">
        <v>0</v>
      </c>
      <c r="K24" s="361">
        <v>58378.16</v>
      </c>
      <c r="L24" s="361">
        <v>810.14</v>
      </c>
      <c r="M24" s="361">
        <v>0</v>
      </c>
      <c r="N24" s="361">
        <v>0</v>
      </c>
      <c r="O24" s="361">
        <v>803.42</v>
      </c>
      <c r="P24" s="361">
        <v>810.14</v>
      </c>
      <c r="Q24" s="361">
        <v>0</v>
      </c>
      <c r="R24" s="361">
        <v>0</v>
      </c>
      <c r="S24" s="361">
        <v>56764.6</v>
      </c>
      <c r="T24" s="361">
        <v>488.43</v>
      </c>
      <c r="U24" s="361">
        <v>481.71</v>
      </c>
      <c r="V24" s="361">
        <v>0</v>
      </c>
      <c r="W24" s="361">
        <v>488.43</v>
      </c>
      <c r="X24" s="361">
        <v>481.71</v>
      </c>
      <c r="Y24" s="361">
        <v>0</v>
      </c>
      <c r="Z24" s="361">
        <v>0</v>
      </c>
      <c r="AA24" s="361">
        <v>0</v>
      </c>
      <c r="AB24" s="361">
        <v>169.09</v>
      </c>
      <c r="AC24" s="361">
        <v>84.5</v>
      </c>
      <c r="AD24" s="361">
        <v>0</v>
      </c>
      <c r="AE24" s="361">
        <v>0</v>
      </c>
      <c r="AF24" s="361">
        <v>29.48</v>
      </c>
      <c r="AG24" s="361">
        <v>0</v>
      </c>
      <c r="AH24" s="361">
        <v>77.48</v>
      </c>
      <c r="AI24" s="361">
        <v>88.85</v>
      </c>
      <c r="AJ24" s="361">
        <v>169.09</v>
      </c>
      <c r="AK24" s="361">
        <v>0</v>
      </c>
      <c r="AL24" s="361">
        <v>0</v>
      </c>
      <c r="AM24" s="361">
        <v>0</v>
      </c>
      <c r="AN24" s="361">
        <v>0</v>
      </c>
      <c r="AO24" s="361">
        <v>77.48</v>
      </c>
      <c r="AP24" s="361">
        <v>88.85</v>
      </c>
      <c r="AQ24" s="361">
        <v>0</v>
      </c>
      <c r="AR24" s="361">
        <v>0</v>
      </c>
      <c r="AS24" s="361">
        <v>5.0809999999999996E-3</v>
      </c>
      <c r="AT24" s="361">
        <v>84.43</v>
      </c>
      <c r="AU24" s="361">
        <f t="shared" si="0"/>
        <v>3284.0849190000004</v>
      </c>
      <c r="AV24" s="361">
        <v>0</v>
      </c>
      <c r="AW24" s="361">
        <v>0</v>
      </c>
      <c r="AX24" s="362">
        <v>55</v>
      </c>
      <c r="AY24" s="362">
        <v>300</v>
      </c>
      <c r="AZ24" s="361">
        <v>646069.26</v>
      </c>
      <c r="BA24" s="361">
        <v>141725</v>
      </c>
      <c r="BB24" s="363">
        <v>71.98</v>
      </c>
      <c r="BC24" s="363">
        <v>28.829888220144699</v>
      </c>
      <c r="BD24" s="363">
        <v>10.039999999999999</v>
      </c>
      <c r="BE24" s="363"/>
      <c r="BF24" s="359" t="s">
        <v>472</v>
      </c>
      <c r="BG24" s="356"/>
      <c r="BH24" s="359" t="s">
        <v>473</v>
      </c>
      <c r="BI24" s="359" t="s">
        <v>478</v>
      </c>
      <c r="BJ24" s="359"/>
      <c r="BK24" s="359" t="s">
        <v>248</v>
      </c>
      <c r="BL24" s="357" t="s">
        <v>0</v>
      </c>
      <c r="BM24" s="363">
        <v>446905.70903899998</v>
      </c>
      <c r="BN24" s="357" t="s">
        <v>398</v>
      </c>
      <c r="BO24" s="363"/>
      <c r="BP24" s="364">
        <v>37762</v>
      </c>
      <c r="BQ24" s="364">
        <v>46873</v>
      </c>
      <c r="BR24" s="363">
        <v>0</v>
      </c>
      <c r="BS24" s="363">
        <v>169.09</v>
      </c>
      <c r="BT24" s="363">
        <v>84.5</v>
      </c>
    </row>
    <row r="25" spans="1:72" s="344" customFormat="1" ht="18.2" customHeight="1" x14ac:dyDescent="0.15">
      <c r="A25" s="347">
        <v>23</v>
      </c>
      <c r="B25" s="348" t="s">
        <v>313</v>
      </c>
      <c r="C25" s="348" t="s">
        <v>17</v>
      </c>
      <c r="D25" s="349">
        <v>45200</v>
      </c>
      <c r="E25" s="350" t="s">
        <v>330</v>
      </c>
      <c r="F25" s="351">
        <v>197</v>
      </c>
      <c r="G25" s="351">
        <v>196</v>
      </c>
      <c r="H25" s="352">
        <v>54787.16</v>
      </c>
      <c r="I25" s="352">
        <v>73775.33</v>
      </c>
      <c r="J25" s="352">
        <v>0</v>
      </c>
      <c r="K25" s="352">
        <v>128562.49</v>
      </c>
      <c r="L25" s="352">
        <v>770.09</v>
      </c>
      <c r="M25" s="352">
        <v>0</v>
      </c>
      <c r="N25" s="352">
        <v>0</v>
      </c>
      <c r="O25" s="352">
        <v>0</v>
      </c>
      <c r="P25" s="352">
        <v>0</v>
      </c>
      <c r="Q25" s="352">
        <v>0</v>
      </c>
      <c r="R25" s="352">
        <v>0</v>
      </c>
      <c r="S25" s="352">
        <v>128562.49</v>
      </c>
      <c r="T25" s="352">
        <v>166169.13</v>
      </c>
      <c r="U25" s="352">
        <v>460.16</v>
      </c>
      <c r="V25" s="352">
        <v>0</v>
      </c>
      <c r="W25" s="352">
        <v>0</v>
      </c>
      <c r="X25" s="352">
        <v>0</v>
      </c>
      <c r="Y25" s="352">
        <v>0</v>
      </c>
      <c r="Z25" s="352">
        <v>0</v>
      </c>
      <c r="AA25" s="352">
        <v>166629.29</v>
      </c>
      <c r="AB25" s="352">
        <v>0</v>
      </c>
      <c r="AC25" s="352">
        <v>0</v>
      </c>
      <c r="AD25" s="352">
        <v>0</v>
      </c>
      <c r="AE25" s="352">
        <v>0</v>
      </c>
      <c r="AF25" s="352">
        <v>0</v>
      </c>
      <c r="AG25" s="352">
        <v>0</v>
      </c>
      <c r="AH25" s="352">
        <v>0</v>
      </c>
      <c r="AI25" s="352">
        <v>0</v>
      </c>
      <c r="AJ25" s="352">
        <v>0</v>
      </c>
      <c r="AK25" s="352">
        <v>0</v>
      </c>
      <c r="AL25" s="352">
        <v>0</v>
      </c>
      <c r="AM25" s="352">
        <v>0</v>
      </c>
      <c r="AN25" s="352">
        <v>0</v>
      </c>
      <c r="AO25" s="352">
        <v>0</v>
      </c>
      <c r="AP25" s="352">
        <v>0</v>
      </c>
      <c r="AQ25" s="352">
        <v>0</v>
      </c>
      <c r="AR25" s="352">
        <v>0</v>
      </c>
      <c r="AS25" s="352">
        <v>0</v>
      </c>
      <c r="AT25" s="352">
        <v>0</v>
      </c>
      <c r="AU25" s="352">
        <f t="shared" si="0"/>
        <v>0</v>
      </c>
      <c r="AV25" s="352">
        <v>74545.42</v>
      </c>
      <c r="AW25" s="352">
        <v>166629.29</v>
      </c>
      <c r="AX25" s="353">
        <v>55</v>
      </c>
      <c r="AY25" s="353">
        <v>300</v>
      </c>
      <c r="AZ25" s="352">
        <v>490498.74</v>
      </c>
      <c r="BA25" s="352">
        <v>134550</v>
      </c>
      <c r="BB25" s="354">
        <v>90</v>
      </c>
      <c r="BC25" s="354">
        <v>85.994976588628802</v>
      </c>
      <c r="BD25" s="354">
        <v>10.08</v>
      </c>
      <c r="BE25" s="354"/>
      <c r="BF25" s="350" t="s">
        <v>472</v>
      </c>
      <c r="BG25" s="347"/>
      <c r="BH25" s="350" t="s">
        <v>316</v>
      </c>
      <c r="BI25" s="350" t="s">
        <v>503</v>
      </c>
      <c r="BJ25" s="350"/>
      <c r="BK25" s="350" t="s">
        <v>277</v>
      </c>
      <c r="BL25" s="348" t="s">
        <v>0</v>
      </c>
      <c r="BM25" s="354">
        <v>1012167.98408285</v>
      </c>
      <c r="BN25" s="348" t="s">
        <v>398</v>
      </c>
      <c r="BO25" s="354"/>
      <c r="BP25" s="355">
        <v>37760</v>
      </c>
      <c r="BQ25" s="355">
        <v>46873</v>
      </c>
      <c r="BR25" s="354">
        <v>67950.490000000005</v>
      </c>
      <c r="BS25" s="354">
        <v>144.56</v>
      </c>
      <c r="BT25" s="354">
        <v>29.98</v>
      </c>
    </row>
    <row r="26" spans="1:72" s="344" customFormat="1" ht="18.2" customHeight="1" x14ac:dyDescent="0.15">
      <c r="A26" s="356">
        <v>24</v>
      </c>
      <c r="B26" s="357" t="s">
        <v>313</v>
      </c>
      <c r="C26" s="357" t="s">
        <v>17</v>
      </c>
      <c r="D26" s="358">
        <v>45200</v>
      </c>
      <c r="E26" s="359" t="s">
        <v>331</v>
      </c>
      <c r="F26" s="360">
        <v>135</v>
      </c>
      <c r="G26" s="360">
        <v>134</v>
      </c>
      <c r="H26" s="361">
        <v>54787.16</v>
      </c>
      <c r="I26" s="361">
        <v>61779.27</v>
      </c>
      <c r="J26" s="361">
        <v>0</v>
      </c>
      <c r="K26" s="361">
        <v>116566.43</v>
      </c>
      <c r="L26" s="361">
        <v>770.09</v>
      </c>
      <c r="M26" s="361">
        <v>0</v>
      </c>
      <c r="N26" s="361">
        <v>0</v>
      </c>
      <c r="O26" s="361">
        <v>0</v>
      </c>
      <c r="P26" s="361">
        <v>0</v>
      </c>
      <c r="Q26" s="361">
        <v>0</v>
      </c>
      <c r="R26" s="361">
        <v>0</v>
      </c>
      <c r="S26" s="361">
        <v>116566.43</v>
      </c>
      <c r="T26" s="361">
        <v>102573.95</v>
      </c>
      <c r="U26" s="361">
        <v>460.16</v>
      </c>
      <c r="V26" s="361">
        <v>0</v>
      </c>
      <c r="W26" s="361">
        <v>0</v>
      </c>
      <c r="X26" s="361">
        <v>0</v>
      </c>
      <c r="Y26" s="361">
        <v>0</v>
      </c>
      <c r="Z26" s="361">
        <v>0</v>
      </c>
      <c r="AA26" s="361">
        <v>103034.11</v>
      </c>
      <c r="AB26" s="361">
        <v>0</v>
      </c>
      <c r="AC26" s="361">
        <v>0</v>
      </c>
      <c r="AD26" s="361">
        <v>0</v>
      </c>
      <c r="AE26" s="361">
        <v>0</v>
      </c>
      <c r="AF26" s="361">
        <v>0</v>
      </c>
      <c r="AG26" s="361">
        <v>0</v>
      </c>
      <c r="AH26" s="361">
        <v>0</v>
      </c>
      <c r="AI26" s="361">
        <v>0</v>
      </c>
      <c r="AJ26" s="361">
        <v>0</v>
      </c>
      <c r="AK26" s="361">
        <v>0</v>
      </c>
      <c r="AL26" s="361">
        <v>0</v>
      </c>
      <c r="AM26" s="361">
        <v>0</v>
      </c>
      <c r="AN26" s="361">
        <v>0</v>
      </c>
      <c r="AO26" s="361">
        <v>0</v>
      </c>
      <c r="AP26" s="361">
        <v>0</v>
      </c>
      <c r="AQ26" s="361">
        <v>0</v>
      </c>
      <c r="AR26" s="361">
        <v>0</v>
      </c>
      <c r="AS26" s="361">
        <v>0</v>
      </c>
      <c r="AT26" s="361">
        <v>0</v>
      </c>
      <c r="AU26" s="361">
        <f t="shared" si="0"/>
        <v>0</v>
      </c>
      <c r="AV26" s="361">
        <v>62549.36</v>
      </c>
      <c r="AW26" s="361">
        <v>103034.11</v>
      </c>
      <c r="AX26" s="362">
        <v>54</v>
      </c>
      <c r="AY26" s="362">
        <v>300</v>
      </c>
      <c r="AZ26" s="361">
        <v>490498.74</v>
      </c>
      <c r="BA26" s="361">
        <v>134550</v>
      </c>
      <c r="BB26" s="363">
        <v>90</v>
      </c>
      <c r="BC26" s="363">
        <v>77.970856187291005</v>
      </c>
      <c r="BD26" s="363">
        <v>10.08</v>
      </c>
      <c r="BE26" s="363"/>
      <c r="BF26" s="359" t="s">
        <v>472</v>
      </c>
      <c r="BG26" s="356"/>
      <c r="BH26" s="359" t="s">
        <v>316</v>
      </c>
      <c r="BI26" s="359" t="s">
        <v>503</v>
      </c>
      <c r="BJ26" s="359"/>
      <c r="BK26" s="359" t="s">
        <v>277</v>
      </c>
      <c r="BL26" s="357" t="s">
        <v>0</v>
      </c>
      <c r="BM26" s="363">
        <v>917723.42356495</v>
      </c>
      <c r="BN26" s="357" t="s">
        <v>398</v>
      </c>
      <c r="BO26" s="363"/>
      <c r="BP26" s="364">
        <v>37760</v>
      </c>
      <c r="BQ26" s="364">
        <v>46873</v>
      </c>
      <c r="BR26" s="363">
        <v>45818.64</v>
      </c>
      <c r="BS26" s="363">
        <v>144.56</v>
      </c>
      <c r="BT26" s="363">
        <v>29.98</v>
      </c>
    </row>
    <row r="27" spans="1:72" s="344" customFormat="1" ht="18.2" customHeight="1" x14ac:dyDescent="0.15">
      <c r="A27" s="347">
        <v>25</v>
      </c>
      <c r="B27" s="348" t="s">
        <v>313</v>
      </c>
      <c r="C27" s="348" t="s">
        <v>17</v>
      </c>
      <c r="D27" s="349">
        <v>45200</v>
      </c>
      <c r="E27" s="350" t="s">
        <v>504</v>
      </c>
      <c r="F27" s="351">
        <v>3</v>
      </c>
      <c r="G27" s="351">
        <v>2</v>
      </c>
      <c r="H27" s="352">
        <v>54778.04</v>
      </c>
      <c r="I27" s="352">
        <v>1508.62</v>
      </c>
      <c r="J27" s="352">
        <v>0</v>
      </c>
      <c r="K27" s="352">
        <v>56286.66</v>
      </c>
      <c r="L27" s="352">
        <v>770.17</v>
      </c>
      <c r="M27" s="352">
        <v>0</v>
      </c>
      <c r="N27" s="352">
        <v>0</v>
      </c>
      <c r="O27" s="352">
        <v>281.45</v>
      </c>
      <c r="P27" s="352">
        <v>0</v>
      </c>
      <c r="Q27" s="352">
        <v>0</v>
      </c>
      <c r="R27" s="352">
        <v>0</v>
      </c>
      <c r="S27" s="352">
        <v>56005.21</v>
      </c>
      <c r="T27" s="352">
        <v>945.62</v>
      </c>
      <c r="U27" s="352">
        <v>460.08</v>
      </c>
      <c r="V27" s="352">
        <v>0</v>
      </c>
      <c r="W27" s="352">
        <v>472.86</v>
      </c>
      <c r="X27" s="352">
        <v>0</v>
      </c>
      <c r="Y27" s="352">
        <v>0</v>
      </c>
      <c r="Z27" s="352">
        <v>0</v>
      </c>
      <c r="AA27" s="352">
        <v>932.84</v>
      </c>
      <c r="AB27" s="352">
        <v>0</v>
      </c>
      <c r="AC27" s="352">
        <v>0</v>
      </c>
      <c r="AD27" s="352">
        <v>0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144.56</v>
      </c>
      <c r="AK27" s="352">
        <v>0</v>
      </c>
      <c r="AL27" s="352">
        <v>0</v>
      </c>
      <c r="AM27" s="352">
        <v>0</v>
      </c>
      <c r="AN27" s="352">
        <v>0</v>
      </c>
      <c r="AO27" s="352">
        <v>72.95</v>
      </c>
      <c r="AP27" s="352">
        <v>71.11</v>
      </c>
      <c r="AQ27" s="352">
        <v>0</v>
      </c>
      <c r="AR27" s="352">
        <v>0</v>
      </c>
      <c r="AS27" s="352">
        <v>5.0809999999999996E-3</v>
      </c>
      <c r="AT27" s="352">
        <v>0</v>
      </c>
      <c r="AU27" s="352">
        <f t="shared" si="0"/>
        <v>1042.924919</v>
      </c>
      <c r="AV27" s="352">
        <v>1997.34</v>
      </c>
      <c r="AW27" s="352">
        <v>932.84</v>
      </c>
      <c r="AX27" s="353">
        <v>54</v>
      </c>
      <c r="AY27" s="353">
        <v>300</v>
      </c>
      <c r="AZ27" s="352">
        <v>490498.74</v>
      </c>
      <c r="BA27" s="352">
        <v>134550</v>
      </c>
      <c r="BB27" s="354">
        <v>90</v>
      </c>
      <c r="BC27" s="354">
        <v>37.461678929765903</v>
      </c>
      <c r="BD27" s="354">
        <v>10.08</v>
      </c>
      <c r="BE27" s="354"/>
      <c r="BF27" s="350" t="s">
        <v>472</v>
      </c>
      <c r="BG27" s="347"/>
      <c r="BH27" s="350" t="s">
        <v>316</v>
      </c>
      <c r="BI27" s="350" t="s">
        <v>503</v>
      </c>
      <c r="BJ27" s="350"/>
      <c r="BK27" s="350" t="s">
        <v>487</v>
      </c>
      <c r="BL27" s="348" t="s">
        <v>0</v>
      </c>
      <c r="BM27" s="354">
        <v>440927.05814764998</v>
      </c>
      <c r="BN27" s="348" t="s">
        <v>398</v>
      </c>
      <c r="BO27" s="354"/>
      <c r="BP27" s="355">
        <v>37760</v>
      </c>
      <c r="BQ27" s="355">
        <v>46873</v>
      </c>
      <c r="BR27" s="354">
        <v>663.84</v>
      </c>
      <c r="BS27" s="354">
        <v>144.56</v>
      </c>
      <c r="BT27" s="354">
        <v>29.98</v>
      </c>
    </row>
    <row r="28" spans="1:72" s="344" customFormat="1" ht="18.2" customHeight="1" x14ac:dyDescent="0.15">
      <c r="A28" s="356">
        <v>26</v>
      </c>
      <c r="B28" s="357" t="s">
        <v>313</v>
      </c>
      <c r="C28" s="357" t="s">
        <v>17</v>
      </c>
      <c r="D28" s="358">
        <v>45200</v>
      </c>
      <c r="E28" s="359" t="s">
        <v>332</v>
      </c>
      <c r="F28" s="360">
        <v>66</v>
      </c>
      <c r="G28" s="360">
        <v>65</v>
      </c>
      <c r="H28" s="361">
        <v>57894.6</v>
      </c>
      <c r="I28" s="361">
        <v>40184.32</v>
      </c>
      <c r="J28" s="361">
        <v>0</v>
      </c>
      <c r="K28" s="361">
        <v>98078.92</v>
      </c>
      <c r="L28" s="361">
        <v>809.75</v>
      </c>
      <c r="M28" s="361">
        <v>0</v>
      </c>
      <c r="N28" s="361">
        <v>0</v>
      </c>
      <c r="O28" s="361">
        <v>0</v>
      </c>
      <c r="P28" s="361">
        <v>0</v>
      </c>
      <c r="Q28" s="361">
        <v>0</v>
      </c>
      <c r="R28" s="361">
        <v>0</v>
      </c>
      <c r="S28" s="361">
        <v>98078.92</v>
      </c>
      <c r="T28" s="361">
        <v>43802.99</v>
      </c>
      <c r="U28" s="361">
        <v>495.91</v>
      </c>
      <c r="V28" s="361">
        <v>0</v>
      </c>
      <c r="W28" s="361">
        <v>0</v>
      </c>
      <c r="X28" s="361">
        <v>0</v>
      </c>
      <c r="Y28" s="361">
        <v>0</v>
      </c>
      <c r="Z28" s="361">
        <v>0</v>
      </c>
      <c r="AA28" s="361">
        <v>44298.9</v>
      </c>
      <c r="AB28" s="361">
        <v>0</v>
      </c>
      <c r="AC28" s="361">
        <v>0</v>
      </c>
      <c r="AD28" s="361">
        <v>0</v>
      </c>
      <c r="AE28" s="361">
        <v>0</v>
      </c>
      <c r="AF28" s="361">
        <v>0</v>
      </c>
      <c r="AG28" s="361">
        <v>0</v>
      </c>
      <c r="AH28" s="361">
        <v>0</v>
      </c>
      <c r="AI28" s="361">
        <v>0</v>
      </c>
      <c r="AJ28" s="361">
        <v>0</v>
      </c>
      <c r="AK28" s="361">
        <v>0</v>
      </c>
      <c r="AL28" s="361">
        <v>0</v>
      </c>
      <c r="AM28" s="361">
        <v>0</v>
      </c>
      <c r="AN28" s="361">
        <v>0</v>
      </c>
      <c r="AO28" s="361">
        <v>0</v>
      </c>
      <c r="AP28" s="361">
        <v>0</v>
      </c>
      <c r="AQ28" s="361">
        <v>0</v>
      </c>
      <c r="AR28" s="361">
        <v>0</v>
      </c>
      <c r="AS28" s="361">
        <v>0</v>
      </c>
      <c r="AT28" s="361">
        <v>0</v>
      </c>
      <c r="AU28" s="361">
        <f t="shared" si="0"/>
        <v>0</v>
      </c>
      <c r="AV28" s="361">
        <v>40994.07</v>
      </c>
      <c r="AW28" s="361">
        <v>44298.9</v>
      </c>
      <c r="AX28" s="362">
        <v>55</v>
      </c>
      <c r="AY28" s="362">
        <v>300</v>
      </c>
      <c r="AZ28" s="361">
        <v>512645</v>
      </c>
      <c r="BA28" s="361">
        <v>140618.89000000001</v>
      </c>
      <c r="BB28" s="363">
        <v>90</v>
      </c>
      <c r="BC28" s="363">
        <v>62.773236227365999</v>
      </c>
      <c r="BD28" s="363">
        <v>10.28</v>
      </c>
      <c r="BE28" s="363"/>
      <c r="BF28" s="359" t="s">
        <v>472</v>
      </c>
      <c r="BG28" s="356"/>
      <c r="BH28" s="359" t="s">
        <v>479</v>
      </c>
      <c r="BI28" s="359" t="s">
        <v>505</v>
      </c>
      <c r="BJ28" s="359"/>
      <c r="BK28" s="359" t="s">
        <v>277</v>
      </c>
      <c r="BL28" s="357" t="s">
        <v>0</v>
      </c>
      <c r="BM28" s="363">
        <v>772171.90439779998</v>
      </c>
      <c r="BN28" s="357" t="s">
        <v>398</v>
      </c>
      <c r="BO28" s="363"/>
      <c r="BP28" s="364">
        <v>37761</v>
      </c>
      <c r="BQ28" s="364">
        <v>46873</v>
      </c>
      <c r="BR28" s="363">
        <v>22514.58</v>
      </c>
      <c r="BS28" s="363">
        <v>146.56</v>
      </c>
      <c r="BT28" s="363">
        <v>29.48</v>
      </c>
    </row>
    <row r="29" spans="1:72" s="344" customFormat="1" ht="18.2" customHeight="1" x14ac:dyDescent="0.15">
      <c r="A29" s="347">
        <v>27</v>
      </c>
      <c r="B29" s="348" t="s">
        <v>313</v>
      </c>
      <c r="C29" s="348" t="s">
        <v>17</v>
      </c>
      <c r="D29" s="349">
        <v>45200</v>
      </c>
      <c r="E29" s="350" t="s">
        <v>506</v>
      </c>
      <c r="F29" s="351">
        <v>0</v>
      </c>
      <c r="G29" s="351">
        <v>0</v>
      </c>
      <c r="H29" s="352">
        <v>50708.11</v>
      </c>
      <c r="I29" s="352">
        <v>0</v>
      </c>
      <c r="J29" s="352">
        <v>0</v>
      </c>
      <c r="K29" s="352">
        <v>50708.11</v>
      </c>
      <c r="L29" s="352">
        <v>805.7</v>
      </c>
      <c r="M29" s="352">
        <v>0</v>
      </c>
      <c r="N29" s="352">
        <v>0</v>
      </c>
      <c r="O29" s="352">
        <v>0</v>
      </c>
      <c r="P29" s="352">
        <v>805.7</v>
      </c>
      <c r="Q29" s="352">
        <v>1.81</v>
      </c>
      <c r="R29" s="352">
        <v>0</v>
      </c>
      <c r="S29" s="352">
        <v>49900.6</v>
      </c>
      <c r="T29" s="352">
        <v>0</v>
      </c>
      <c r="U29" s="352">
        <v>434.38</v>
      </c>
      <c r="V29" s="352">
        <v>0</v>
      </c>
      <c r="W29" s="352">
        <v>0</v>
      </c>
      <c r="X29" s="352">
        <v>434.38</v>
      </c>
      <c r="Y29" s="352">
        <v>0</v>
      </c>
      <c r="Z29" s="352">
        <v>0</v>
      </c>
      <c r="AA29" s="352">
        <v>0</v>
      </c>
      <c r="AB29" s="352">
        <v>139.19</v>
      </c>
      <c r="AC29" s="352">
        <v>0</v>
      </c>
      <c r="AD29" s="352">
        <v>0</v>
      </c>
      <c r="AE29" s="352">
        <v>0</v>
      </c>
      <c r="AF29" s="352">
        <v>0</v>
      </c>
      <c r="AG29" s="352">
        <v>0</v>
      </c>
      <c r="AH29" s="352">
        <v>73.14</v>
      </c>
      <c r="AI29" s="352">
        <v>83.83</v>
      </c>
      <c r="AJ29" s="352">
        <v>0</v>
      </c>
      <c r="AK29" s="352">
        <v>0</v>
      </c>
      <c r="AL29" s="352">
        <v>0</v>
      </c>
      <c r="AM29" s="352">
        <v>0</v>
      </c>
      <c r="AN29" s="352">
        <v>0</v>
      </c>
      <c r="AO29" s="352">
        <v>0</v>
      </c>
      <c r="AP29" s="352">
        <v>0</v>
      </c>
      <c r="AQ29" s="352">
        <v>0</v>
      </c>
      <c r="AR29" s="352">
        <v>0</v>
      </c>
      <c r="AS29" s="352">
        <v>1.1431999999999999E-2</v>
      </c>
      <c r="AT29" s="352">
        <v>0</v>
      </c>
      <c r="AU29" s="352">
        <f t="shared" si="0"/>
        <v>1538.0385679999999</v>
      </c>
      <c r="AV29" s="352">
        <v>0</v>
      </c>
      <c r="AW29" s="352">
        <v>0</v>
      </c>
      <c r="AX29" s="353">
        <v>54</v>
      </c>
      <c r="AY29" s="353">
        <v>300</v>
      </c>
      <c r="AZ29" s="352">
        <v>486935</v>
      </c>
      <c r="BA29" s="352">
        <v>133555.38</v>
      </c>
      <c r="BB29" s="354">
        <v>90</v>
      </c>
      <c r="BC29" s="354">
        <v>33.626904434699703</v>
      </c>
      <c r="BD29" s="354">
        <v>10.28</v>
      </c>
      <c r="BE29" s="354"/>
      <c r="BF29" s="350" t="s">
        <v>472</v>
      </c>
      <c r="BG29" s="347"/>
      <c r="BH29" s="350" t="s">
        <v>493</v>
      </c>
      <c r="BI29" s="350" t="s">
        <v>494</v>
      </c>
      <c r="BJ29" s="350"/>
      <c r="BK29" s="350" t="s">
        <v>248</v>
      </c>
      <c r="BL29" s="348" t="s">
        <v>0</v>
      </c>
      <c r="BM29" s="354">
        <v>392865.677279</v>
      </c>
      <c r="BN29" s="348" t="s">
        <v>398</v>
      </c>
      <c r="BO29" s="354"/>
      <c r="BP29" s="355">
        <v>37763</v>
      </c>
      <c r="BQ29" s="355">
        <v>46873</v>
      </c>
      <c r="BR29" s="354">
        <v>0</v>
      </c>
      <c r="BS29" s="354">
        <v>139.19</v>
      </c>
      <c r="BT29" s="354">
        <v>0</v>
      </c>
    </row>
    <row r="30" spans="1:72" s="344" customFormat="1" ht="18.2" customHeight="1" x14ac:dyDescent="0.15">
      <c r="A30" s="356">
        <v>28</v>
      </c>
      <c r="B30" s="357" t="s">
        <v>313</v>
      </c>
      <c r="C30" s="357" t="s">
        <v>17</v>
      </c>
      <c r="D30" s="358">
        <v>45200</v>
      </c>
      <c r="E30" s="359" t="s">
        <v>507</v>
      </c>
      <c r="F30" s="360">
        <v>0</v>
      </c>
      <c r="G30" s="360">
        <v>0</v>
      </c>
      <c r="H30" s="361">
        <v>49288.26</v>
      </c>
      <c r="I30" s="361">
        <v>0</v>
      </c>
      <c r="J30" s="361">
        <v>0</v>
      </c>
      <c r="K30" s="361">
        <v>49288.26</v>
      </c>
      <c r="L30" s="361">
        <v>763.69</v>
      </c>
      <c r="M30" s="361">
        <v>0</v>
      </c>
      <c r="N30" s="361">
        <v>0</v>
      </c>
      <c r="O30" s="361">
        <v>0</v>
      </c>
      <c r="P30" s="361">
        <v>763.69</v>
      </c>
      <c r="Q30" s="361">
        <v>0</v>
      </c>
      <c r="R30" s="361">
        <v>0</v>
      </c>
      <c r="S30" s="361">
        <v>48524.57</v>
      </c>
      <c r="T30" s="361">
        <v>0</v>
      </c>
      <c r="U30" s="361">
        <v>414.02</v>
      </c>
      <c r="V30" s="361">
        <v>0</v>
      </c>
      <c r="W30" s="361">
        <v>0</v>
      </c>
      <c r="X30" s="361">
        <v>414.02</v>
      </c>
      <c r="Y30" s="361">
        <v>0</v>
      </c>
      <c r="Z30" s="361">
        <v>0</v>
      </c>
      <c r="AA30" s="361">
        <v>0</v>
      </c>
      <c r="AB30" s="361">
        <v>150.04</v>
      </c>
      <c r="AC30" s="361">
        <v>84.5</v>
      </c>
      <c r="AD30" s="361">
        <v>0</v>
      </c>
      <c r="AE30" s="361">
        <v>0</v>
      </c>
      <c r="AF30" s="361">
        <v>0</v>
      </c>
      <c r="AG30" s="361">
        <v>0</v>
      </c>
      <c r="AH30" s="361">
        <v>70.41</v>
      </c>
      <c r="AI30" s="361">
        <v>80.84</v>
      </c>
      <c r="AJ30" s="361">
        <v>0</v>
      </c>
      <c r="AK30" s="361">
        <v>0</v>
      </c>
      <c r="AL30" s="361">
        <v>0</v>
      </c>
      <c r="AM30" s="361">
        <v>0</v>
      </c>
      <c r="AN30" s="361">
        <v>0</v>
      </c>
      <c r="AO30" s="361">
        <v>0</v>
      </c>
      <c r="AP30" s="361">
        <v>0</v>
      </c>
      <c r="AQ30" s="361">
        <v>7.6999999999999999E-2</v>
      </c>
      <c r="AR30" s="361">
        <v>0</v>
      </c>
      <c r="AS30" s="361">
        <v>0</v>
      </c>
      <c r="AT30" s="361">
        <v>0</v>
      </c>
      <c r="AU30" s="361">
        <f t="shared" si="0"/>
        <v>1563.577</v>
      </c>
      <c r="AV30" s="361">
        <v>0</v>
      </c>
      <c r="AW30" s="361">
        <v>0</v>
      </c>
      <c r="AX30" s="362">
        <v>50</v>
      </c>
      <c r="AY30" s="362">
        <v>300</v>
      </c>
      <c r="AZ30" s="361">
        <v>474134.12</v>
      </c>
      <c r="BA30" s="361">
        <v>128803</v>
      </c>
      <c r="BB30" s="363">
        <v>89.14</v>
      </c>
      <c r="BC30" s="363">
        <v>33.582138380317197</v>
      </c>
      <c r="BD30" s="363">
        <v>10.08</v>
      </c>
      <c r="BE30" s="363"/>
      <c r="BF30" s="359" t="s">
        <v>472</v>
      </c>
      <c r="BG30" s="356"/>
      <c r="BH30" s="359" t="s">
        <v>473</v>
      </c>
      <c r="BI30" s="359" t="s">
        <v>478</v>
      </c>
      <c r="BJ30" s="359"/>
      <c r="BK30" s="359" t="s">
        <v>248</v>
      </c>
      <c r="BL30" s="357" t="s">
        <v>0</v>
      </c>
      <c r="BM30" s="363">
        <v>382032.24125005002</v>
      </c>
      <c r="BN30" s="357" t="s">
        <v>398</v>
      </c>
      <c r="BO30" s="363"/>
      <c r="BP30" s="364">
        <v>37762</v>
      </c>
      <c r="BQ30" s="364">
        <v>46873</v>
      </c>
      <c r="BR30" s="363">
        <v>0</v>
      </c>
      <c r="BS30" s="363">
        <v>150.04</v>
      </c>
      <c r="BT30" s="363">
        <v>84.5</v>
      </c>
    </row>
    <row r="31" spans="1:72" s="344" customFormat="1" ht="18.2" customHeight="1" x14ac:dyDescent="0.15">
      <c r="A31" s="347">
        <v>29</v>
      </c>
      <c r="B31" s="348" t="s">
        <v>313</v>
      </c>
      <c r="C31" s="348" t="s">
        <v>17</v>
      </c>
      <c r="D31" s="349">
        <v>45200</v>
      </c>
      <c r="E31" s="350" t="s">
        <v>508</v>
      </c>
      <c r="F31" s="351">
        <v>0</v>
      </c>
      <c r="G31" s="351">
        <v>0</v>
      </c>
      <c r="H31" s="352">
        <v>24127.63</v>
      </c>
      <c r="I31" s="352">
        <v>0</v>
      </c>
      <c r="J31" s="352">
        <v>0</v>
      </c>
      <c r="K31" s="352">
        <v>24127.63</v>
      </c>
      <c r="L31" s="352">
        <v>332.61</v>
      </c>
      <c r="M31" s="352">
        <v>0</v>
      </c>
      <c r="N31" s="352">
        <v>0</v>
      </c>
      <c r="O31" s="352">
        <v>0</v>
      </c>
      <c r="P31" s="352">
        <v>332.61</v>
      </c>
      <c r="Q31" s="352">
        <v>0</v>
      </c>
      <c r="R31" s="352">
        <v>0</v>
      </c>
      <c r="S31" s="352">
        <v>23795.02</v>
      </c>
      <c r="T31" s="352">
        <v>0</v>
      </c>
      <c r="U31" s="352">
        <v>200.46</v>
      </c>
      <c r="V31" s="352">
        <v>0</v>
      </c>
      <c r="W31" s="352">
        <v>0</v>
      </c>
      <c r="X31" s="352">
        <v>200.46</v>
      </c>
      <c r="Y31" s="352">
        <v>0</v>
      </c>
      <c r="Z31" s="352">
        <v>0</v>
      </c>
      <c r="AA31" s="352">
        <v>0</v>
      </c>
      <c r="AB31" s="352">
        <v>100</v>
      </c>
      <c r="AC31" s="352">
        <v>0</v>
      </c>
      <c r="AD31" s="352">
        <v>0</v>
      </c>
      <c r="AE31" s="352">
        <v>0</v>
      </c>
      <c r="AF31" s="352">
        <v>0</v>
      </c>
      <c r="AG31" s="352">
        <v>0</v>
      </c>
      <c r="AH31" s="352">
        <v>33.49</v>
      </c>
      <c r="AI31" s="352">
        <v>52.72</v>
      </c>
      <c r="AJ31" s="352">
        <v>0</v>
      </c>
      <c r="AK31" s="352">
        <v>0</v>
      </c>
      <c r="AL31" s="352">
        <v>0</v>
      </c>
      <c r="AM31" s="352">
        <v>0</v>
      </c>
      <c r="AN31" s="352">
        <v>0</v>
      </c>
      <c r="AO31" s="352">
        <v>0</v>
      </c>
      <c r="AP31" s="352">
        <v>0</v>
      </c>
      <c r="AQ31" s="352">
        <v>9.8000000000000004E-2</v>
      </c>
      <c r="AR31" s="352">
        <v>0</v>
      </c>
      <c r="AS31" s="352">
        <v>0</v>
      </c>
      <c r="AT31" s="352">
        <v>0</v>
      </c>
      <c r="AU31" s="352">
        <f t="shared" si="0"/>
        <v>719.37800000000004</v>
      </c>
      <c r="AV31" s="352">
        <v>0</v>
      </c>
      <c r="AW31" s="352">
        <v>0</v>
      </c>
      <c r="AX31" s="353">
        <v>55</v>
      </c>
      <c r="AY31" s="353">
        <v>300</v>
      </c>
      <c r="AZ31" s="352">
        <v>320508.90000000002</v>
      </c>
      <c r="BA31" s="352">
        <v>58800</v>
      </c>
      <c r="BB31" s="354">
        <v>60</v>
      </c>
      <c r="BC31" s="354">
        <v>24.2806326530612</v>
      </c>
      <c r="BD31" s="354">
        <v>9.9700000000000006</v>
      </c>
      <c r="BE31" s="354"/>
      <c r="BF31" s="350" t="s">
        <v>472</v>
      </c>
      <c r="BG31" s="347"/>
      <c r="BH31" s="350" t="s">
        <v>316</v>
      </c>
      <c r="BI31" s="350" t="s">
        <v>500</v>
      </c>
      <c r="BJ31" s="350"/>
      <c r="BK31" s="350" t="s">
        <v>248</v>
      </c>
      <c r="BL31" s="348" t="s">
        <v>0</v>
      </c>
      <c r="BM31" s="354">
        <v>187337.3596343</v>
      </c>
      <c r="BN31" s="348" t="s">
        <v>398</v>
      </c>
      <c r="BO31" s="354"/>
      <c r="BP31" s="355">
        <v>37791</v>
      </c>
      <c r="BQ31" s="355">
        <v>46905</v>
      </c>
      <c r="BR31" s="354">
        <v>0</v>
      </c>
      <c r="BS31" s="354">
        <v>100</v>
      </c>
      <c r="BT31" s="354">
        <v>0</v>
      </c>
    </row>
    <row r="32" spans="1:72" s="344" customFormat="1" ht="18.2" customHeight="1" x14ac:dyDescent="0.15">
      <c r="A32" s="356">
        <v>30</v>
      </c>
      <c r="B32" s="357" t="s">
        <v>313</v>
      </c>
      <c r="C32" s="357" t="s">
        <v>17</v>
      </c>
      <c r="D32" s="358">
        <v>45200</v>
      </c>
      <c r="E32" s="359" t="s">
        <v>510</v>
      </c>
      <c r="F32" s="360">
        <v>0</v>
      </c>
      <c r="G32" s="360">
        <v>0</v>
      </c>
      <c r="H32" s="361">
        <v>37647.410000000003</v>
      </c>
      <c r="I32" s="361">
        <v>0</v>
      </c>
      <c r="J32" s="361">
        <v>0</v>
      </c>
      <c r="K32" s="361">
        <v>37647.410000000003</v>
      </c>
      <c r="L32" s="361">
        <v>517.07000000000005</v>
      </c>
      <c r="M32" s="361">
        <v>0</v>
      </c>
      <c r="N32" s="361">
        <v>0</v>
      </c>
      <c r="O32" s="361">
        <v>0</v>
      </c>
      <c r="P32" s="361">
        <v>517.07000000000005</v>
      </c>
      <c r="Q32" s="361">
        <v>1.53</v>
      </c>
      <c r="R32" s="361">
        <v>0</v>
      </c>
      <c r="S32" s="361">
        <v>37128.81</v>
      </c>
      <c r="T32" s="361">
        <v>0</v>
      </c>
      <c r="U32" s="361">
        <v>311.83</v>
      </c>
      <c r="V32" s="361">
        <v>0</v>
      </c>
      <c r="W32" s="361">
        <v>0</v>
      </c>
      <c r="X32" s="361">
        <v>311.83</v>
      </c>
      <c r="Y32" s="361">
        <v>0</v>
      </c>
      <c r="Z32" s="361">
        <v>0</v>
      </c>
      <c r="AA32" s="361">
        <v>0</v>
      </c>
      <c r="AB32" s="361">
        <v>117.55</v>
      </c>
      <c r="AC32" s="361">
        <v>0</v>
      </c>
      <c r="AD32" s="361">
        <v>0</v>
      </c>
      <c r="AE32" s="361">
        <v>0</v>
      </c>
      <c r="AF32" s="361">
        <v>0</v>
      </c>
      <c r="AG32" s="361">
        <v>0</v>
      </c>
      <c r="AH32" s="361">
        <v>50.19</v>
      </c>
      <c r="AI32" s="361">
        <v>57.51</v>
      </c>
      <c r="AJ32" s="361">
        <v>0</v>
      </c>
      <c r="AK32" s="361">
        <v>0</v>
      </c>
      <c r="AL32" s="361">
        <v>0</v>
      </c>
      <c r="AM32" s="361">
        <v>0</v>
      </c>
      <c r="AN32" s="361">
        <v>0</v>
      </c>
      <c r="AO32" s="361">
        <v>0</v>
      </c>
      <c r="AP32" s="361">
        <v>0</v>
      </c>
      <c r="AQ32" s="361">
        <v>0</v>
      </c>
      <c r="AR32" s="361">
        <v>0</v>
      </c>
      <c r="AS32" s="361">
        <v>1.279061</v>
      </c>
      <c r="AT32" s="361">
        <v>0</v>
      </c>
      <c r="AU32" s="361">
        <f t="shared" si="0"/>
        <v>1054.4009390000001</v>
      </c>
      <c r="AV32" s="361">
        <v>0</v>
      </c>
      <c r="AW32" s="361">
        <v>0</v>
      </c>
      <c r="AX32" s="362">
        <v>56</v>
      </c>
      <c r="AY32" s="362">
        <v>300</v>
      </c>
      <c r="AZ32" s="361">
        <v>824000</v>
      </c>
      <c r="BA32" s="361">
        <v>91644.33</v>
      </c>
      <c r="BB32" s="363">
        <v>36.409999999999997</v>
      </c>
      <c r="BC32" s="363">
        <v>14.751157786848401</v>
      </c>
      <c r="BD32" s="363">
        <v>9.94</v>
      </c>
      <c r="BE32" s="363"/>
      <c r="BF32" s="359" t="s">
        <v>472</v>
      </c>
      <c r="BG32" s="356"/>
      <c r="BH32" s="359" t="s">
        <v>479</v>
      </c>
      <c r="BI32" s="359" t="s">
        <v>480</v>
      </c>
      <c r="BJ32" s="359"/>
      <c r="BK32" s="359" t="s">
        <v>248</v>
      </c>
      <c r="BL32" s="357" t="s">
        <v>0</v>
      </c>
      <c r="BM32" s="363">
        <v>292313.82162165002</v>
      </c>
      <c r="BN32" s="357" t="s">
        <v>398</v>
      </c>
      <c r="BO32" s="363"/>
      <c r="BP32" s="364">
        <v>37823</v>
      </c>
      <c r="BQ32" s="364">
        <v>46934</v>
      </c>
      <c r="BR32" s="363">
        <v>0</v>
      </c>
      <c r="BS32" s="363">
        <v>117.55</v>
      </c>
      <c r="BT32" s="363">
        <v>0</v>
      </c>
    </row>
    <row r="33" spans="1:72" s="344" customFormat="1" ht="18.2" customHeight="1" x14ac:dyDescent="0.15">
      <c r="A33" s="347">
        <v>31</v>
      </c>
      <c r="B33" s="348" t="s">
        <v>313</v>
      </c>
      <c r="C33" s="348" t="s">
        <v>17</v>
      </c>
      <c r="D33" s="349">
        <v>45200</v>
      </c>
      <c r="E33" s="350" t="s">
        <v>333</v>
      </c>
      <c r="F33" s="351">
        <v>34</v>
      </c>
      <c r="G33" s="351">
        <v>34</v>
      </c>
      <c r="H33" s="352">
        <v>0</v>
      </c>
      <c r="I33" s="352">
        <v>8008.35</v>
      </c>
      <c r="J33" s="352">
        <v>0</v>
      </c>
      <c r="K33" s="352">
        <v>8008.35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0</v>
      </c>
      <c r="S33" s="352">
        <v>8008.35</v>
      </c>
      <c r="T33" s="352">
        <v>1181.44</v>
      </c>
      <c r="U33" s="352">
        <v>0</v>
      </c>
      <c r="V33" s="352">
        <v>0</v>
      </c>
      <c r="W33" s="352">
        <v>0</v>
      </c>
      <c r="X33" s="352">
        <v>0</v>
      </c>
      <c r="Y33" s="352">
        <v>0</v>
      </c>
      <c r="Z33" s="352">
        <v>0</v>
      </c>
      <c r="AA33" s="352">
        <v>1181.44</v>
      </c>
      <c r="AB33" s="352">
        <v>0</v>
      </c>
      <c r="AC33" s="352">
        <v>0</v>
      </c>
      <c r="AD33" s="352">
        <v>0</v>
      </c>
      <c r="AE33" s="352">
        <v>0</v>
      </c>
      <c r="AF33" s="352">
        <v>0</v>
      </c>
      <c r="AG33" s="352">
        <v>0</v>
      </c>
      <c r="AH33" s="352">
        <v>0</v>
      </c>
      <c r="AI33" s="352">
        <v>0</v>
      </c>
      <c r="AJ33" s="352">
        <v>0</v>
      </c>
      <c r="AK33" s="352">
        <v>0</v>
      </c>
      <c r="AL33" s="352">
        <v>0</v>
      </c>
      <c r="AM33" s="352">
        <v>0</v>
      </c>
      <c r="AN33" s="352">
        <v>0</v>
      </c>
      <c r="AO33" s="352">
        <v>0</v>
      </c>
      <c r="AP33" s="352">
        <v>0</v>
      </c>
      <c r="AQ33" s="352">
        <v>0</v>
      </c>
      <c r="AR33" s="352">
        <v>0</v>
      </c>
      <c r="AS33" s="352">
        <v>0</v>
      </c>
      <c r="AT33" s="352">
        <v>0</v>
      </c>
      <c r="AU33" s="352">
        <f t="shared" si="0"/>
        <v>0</v>
      </c>
      <c r="AV33" s="352">
        <v>8008.35</v>
      </c>
      <c r="AW33" s="352">
        <v>1181.44</v>
      </c>
      <c r="AX33" s="353">
        <v>0</v>
      </c>
      <c r="AY33" s="353">
        <v>300</v>
      </c>
      <c r="AZ33" s="352">
        <v>392000</v>
      </c>
      <c r="BA33" s="352">
        <v>30568</v>
      </c>
      <c r="BB33" s="354">
        <v>25.55</v>
      </c>
      <c r="BC33" s="354">
        <v>6.6937104979063102</v>
      </c>
      <c r="BD33" s="354">
        <v>9.7899999999999991</v>
      </c>
      <c r="BE33" s="354"/>
      <c r="BF33" s="350" t="s">
        <v>472</v>
      </c>
      <c r="BG33" s="347"/>
      <c r="BH33" s="350" t="s">
        <v>493</v>
      </c>
      <c r="BI33" s="350" t="s">
        <v>511</v>
      </c>
      <c r="BJ33" s="350"/>
      <c r="BK33" s="350" t="s">
        <v>277</v>
      </c>
      <c r="BL33" s="348" t="s">
        <v>0</v>
      </c>
      <c r="BM33" s="354">
        <v>63049.459257750001</v>
      </c>
      <c r="BN33" s="348" t="s">
        <v>398</v>
      </c>
      <c r="BO33" s="354"/>
      <c r="BP33" s="355">
        <v>37841</v>
      </c>
      <c r="BQ33" s="355">
        <v>46966</v>
      </c>
      <c r="BR33" s="354">
        <v>6872.61</v>
      </c>
      <c r="BS33" s="354">
        <v>0</v>
      </c>
      <c r="BT33" s="354">
        <v>34.18</v>
      </c>
    </row>
    <row r="34" spans="1:72" s="344" customFormat="1" ht="18.2" customHeight="1" x14ac:dyDescent="0.15">
      <c r="A34" s="356">
        <v>32</v>
      </c>
      <c r="B34" s="357" t="s">
        <v>313</v>
      </c>
      <c r="C34" s="357" t="s">
        <v>17</v>
      </c>
      <c r="D34" s="358">
        <v>45200</v>
      </c>
      <c r="E34" s="359" t="s">
        <v>512</v>
      </c>
      <c r="F34" s="360">
        <v>0</v>
      </c>
      <c r="G34" s="360">
        <v>0</v>
      </c>
      <c r="H34" s="361">
        <v>19566.73</v>
      </c>
      <c r="I34" s="361">
        <v>0</v>
      </c>
      <c r="J34" s="361">
        <v>0</v>
      </c>
      <c r="K34" s="361">
        <v>19566.73</v>
      </c>
      <c r="L34" s="361">
        <v>266.26</v>
      </c>
      <c r="M34" s="361">
        <v>0</v>
      </c>
      <c r="N34" s="361">
        <v>0</v>
      </c>
      <c r="O34" s="361">
        <v>0</v>
      </c>
      <c r="P34" s="361">
        <v>266.26</v>
      </c>
      <c r="Q34" s="361">
        <v>0</v>
      </c>
      <c r="R34" s="361">
        <v>0</v>
      </c>
      <c r="S34" s="361">
        <v>19300.47</v>
      </c>
      <c r="T34" s="361">
        <v>0</v>
      </c>
      <c r="U34" s="361">
        <v>162.08000000000001</v>
      </c>
      <c r="V34" s="361">
        <v>0</v>
      </c>
      <c r="W34" s="361">
        <v>0</v>
      </c>
      <c r="X34" s="361">
        <v>162.08000000000001</v>
      </c>
      <c r="Y34" s="361">
        <v>0</v>
      </c>
      <c r="Z34" s="361">
        <v>0</v>
      </c>
      <c r="AA34" s="361">
        <v>0</v>
      </c>
      <c r="AB34" s="361">
        <v>100</v>
      </c>
      <c r="AC34" s="361">
        <v>0</v>
      </c>
      <c r="AD34" s="361">
        <v>0</v>
      </c>
      <c r="AE34" s="361">
        <v>0</v>
      </c>
      <c r="AF34" s="361">
        <v>0</v>
      </c>
      <c r="AG34" s="361">
        <v>0</v>
      </c>
      <c r="AH34" s="361">
        <v>27.9</v>
      </c>
      <c r="AI34" s="361">
        <v>29.76</v>
      </c>
      <c r="AJ34" s="361">
        <v>0</v>
      </c>
      <c r="AK34" s="361">
        <v>0</v>
      </c>
      <c r="AL34" s="361">
        <v>0</v>
      </c>
      <c r="AM34" s="361">
        <v>0</v>
      </c>
      <c r="AN34" s="361">
        <v>0</v>
      </c>
      <c r="AO34" s="361">
        <v>0</v>
      </c>
      <c r="AP34" s="361">
        <v>0</v>
      </c>
      <c r="AQ34" s="361">
        <v>0</v>
      </c>
      <c r="AR34" s="361">
        <v>0</v>
      </c>
      <c r="AS34" s="361">
        <v>8.0020999999999995E-2</v>
      </c>
      <c r="AT34" s="361">
        <v>0</v>
      </c>
      <c r="AU34" s="361">
        <f t="shared" si="0"/>
        <v>585.91997900000001</v>
      </c>
      <c r="AV34" s="361">
        <v>0</v>
      </c>
      <c r="AW34" s="361">
        <v>0</v>
      </c>
      <c r="AX34" s="362">
        <v>56</v>
      </c>
      <c r="AY34" s="362">
        <v>300</v>
      </c>
      <c r="AZ34" s="361">
        <v>255000</v>
      </c>
      <c r="BA34" s="361">
        <v>47358.11</v>
      </c>
      <c r="BB34" s="363">
        <v>60.78</v>
      </c>
      <c r="BC34" s="363">
        <v>24.770468386512899</v>
      </c>
      <c r="BD34" s="363">
        <v>9.94</v>
      </c>
      <c r="BE34" s="363"/>
      <c r="BF34" s="359" t="s">
        <v>472</v>
      </c>
      <c r="BG34" s="356"/>
      <c r="BH34" s="359" t="s">
        <v>482</v>
      </c>
      <c r="BI34" s="359" t="s">
        <v>483</v>
      </c>
      <c r="BJ34" s="359" t="s">
        <v>513</v>
      </c>
      <c r="BK34" s="359" t="s">
        <v>248</v>
      </c>
      <c r="BL34" s="357" t="s">
        <v>0</v>
      </c>
      <c r="BM34" s="363">
        <v>151951.92479354999</v>
      </c>
      <c r="BN34" s="357" t="s">
        <v>398</v>
      </c>
      <c r="BO34" s="363"/>
      <c r="BP34" s="364">
        <v>37820</v>
      </c>
      <c r="BQ34" s="364">
        <v>46934</v>
      </c>
      <c r="BR34" s="363">
        <v>0</v>
      </c>
      <c r="BS34" s="363">
        <v>100</v>
      </c>
      <c r="BT34" s="363">
        <v>0</v>
      </c>
    </row>
    <row r="35" spans="1:72" s="344" customFormat="1" ht="18.2" customHeight="1" x14ac:dyDescent="0.15">
      <c r="A35" s="347">
        <v>33</v>
      </c>
      <c r="B35" s="348" t="s">
        <v>313</v>
      </c>
      <c r="C35" s="348" t="s">
        <v>17</v>
      </c>
      <c r="D35" s="349">
        <v>45200</v>
      </c>
      <c r="E35" s="350" t="s">
        <v>334</v>
      </c>
      <c r="F35" s="351">
        <v>144</v>
      </c>
      <c r="G35" s="351">
        <v>143</v>
      </c>
      <c r="H35" s="352">
        <v>57269.37</v>
      </c>
      <c r="I35" s="352">
        <v>62055.62</v>
      </c>
      <c r="J35" s="352">
        <v>0</v>
      </c>
      <c r="K35" s="352">
        <v>119324.99</v>
      </c>
      <c r="L35" s="352">
        <v>741.23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0</v>
      </c>
      <c r="S35" s="352">
        <v>119324.99</v>
      </c>
      <c r="T35" s="352">
        <v>111559.07</v>
      </c>
      <c r="U35" s="352">
        <v>472.9</v>
      </c>
      <c r="V35" s="352">
        <v>0</v>
      </c>
      <c r="W35" s="352">
        <v>0</v>
      </c>
      <c r="X35" s="352">
        <v>0</v>
      </c>
      <c r="Y35" s="352">
        <v>0</v>
      </c>
      <c r="Z35" s="352">
        <v>0</v>
      </c>
      <c r="AA35" s="352">
        <v>112031.97</v>
      </c>
      <c r="AB35" s="352">
        <v>0</v>
      </c>
      <c r="AC35" s="352">
        <v>0</v>
      </c>
      <c r="AD35" s="352">
        <v>0</v>
      </c>
      <c r="AE35" s="352">
        <v>0</v>
      </c>
      <c r="AF35" s="352">
        <v>0</v>
      </c>
      <c r="AG35" s="352">
        <v>0</v>
      </c>
      <c r="AH35" s="352">
        <v>0</v>
      </c>
      <c r="AI35" s="352">
        <v>0</v>
      </c>
      <c r="AJ35" s="352">
        <v>0</v>
      </c>
      <c r="AK35" s="352">
        <v>0</v>
      </c>
      <c r="AL35" s="352">
        <v>0</v>
      </c>
      <c r="AM35" s="352">
        <v>0</v>
      </c>
      <c r="AN35" s="352">
        <v>0</v>
      </c>
      <c r="AO35" s="352">
        <v>0</v>
      </c>
      <c r="AP35" s="352">
        <v>0</v>
      </c>
      <c r="AQ35" s="352">
        <v>0</v>
      </c>
      <c r="AR35" s="352">
        <v>0</v>
      </c>
      <c r="AS35" s="352">
        <v>0</v>
      </c>
      <c r="AT35" s="352">
        <v>0</v>
      </c>
      <c r="AU35" s="352">
        <f t="shared" si="0"/>
        <v>0</v>
      </c>
      <c r="AV35" s="352">
        <v>62796.85</v>
      </c>
      <c r="AW35" s="352">
        <v>112031.97</v>
      </c>
      <c r="AX35" s="353">
        <v>58</v>
      </c>
      <c r="AY35" s="353">
        <v>300</v>
      </c>
      <c r="AZ35" s="352">
        <v>491028.12</v>
      </c>
      <c r="BA35" s="352">
        <v>134550</v>
      </c>
      <c r="BB35" s="354">
        <v>90</v>
      </c>
      <c r="BC35" s="354">
        <v>79.816046822742507</v>
      </c>
      <c r="BD35" s="354">
        <v>9.91</v>
      </c>
      <c r="BE35" s="354"/>
      <c r="BF35" s="350" t="s">
        <v>472</v>
      </c>
      <c r="BG35" s="347"/>
      <c r="BH35" s="350" t="s">
        <v>316</v>
      </c>
      <c r="BI35" s="350" t="s">
        <v>503</v>
      </c>
      <c r="BJ35" s="350"/>
      <c r="BK35" s="350" t="s">
        <v>277</v>
      </c>
      <c r="BL35" s="348" t="s">
        <v>0</v>
      </c>
      <c r="BM35" s="354">
        <v>939441.46989535005</v>
      </c>
      <c r="BN35" s="348" t="s">
        <v>398</v>
      </c>
      <c r="BO35" s="354"/>
      <c r="BP35" s="355">
        <v>37875</v>
      </c>
      <c r="BQ35" s="355">
        <v>46997</v>
      </c>
      <c r="BR35" s="354">
        <v>50920.35</v>
      </c>
      <c r="BS35" s="354">
        <v>158.76</v>
      </c>
      <c r="BT35" s="354">
        <v>29.45</v>
      </c>
    </row>
    <row r="36" spans="1:72" s="344" customFormat="1" ht="18.2" customHeight="1" x14ac:dyDescent="0.15">
      <c r="A36" s="356">
        <v>34</v>
      </c>
      <c r="B36" s="357" t="s">
        <v>313</v>
      </c>
      <c r="C36" s="357" t="s">
        <v>17</v>
      </c>
      <c r="D36" s="358">
        <v>45200</v>
      </c>
      <c r="E36" s="359" t="s">
        <v>317</v>
      </c>
      <c r="F36" s="360">
        <v>179</v>
      </c>
      <c r="G36" s="360">
        <v>178</v>
      </c>
      <c r="H36" s="361">
        <v>57269.37</v>
      </c>
      <c r="I36" s="361">
        <v>68981.2</v>
      </c>
      <c r="J36" s="361">
        <v>0</v>
      </c>
      <c r="K36" s="361">
        <v>126250.57</v>
      </c>
      <c r="L36" s="361">
        <v>741.23</v>
      </c>
      <c r="M36" s="361">
        <v>0</v>
      </c>
      <c r="N36" s="361">
        <v>0</v>
      </c>
      <c r="O36" s="361">
        <v>0</v>
      </c>
      <c r="P36" s="361">
        <v>0</v>
      </c>
      <c r="Q36" s="361">
        <v>0</v>
      </c>
      <c r="R36" s="361">
        <v>0</v>
      </c>
      <c r="S36" s="361">
        <v>126250.57</v>
      </c>
      <c r="T36" s="361">
        <v>146163.01999999999</v>
      </c>
      <c r="U36" s="361">
        <v>472.9</v>
      </c>
      <c r="V36" s="361">
        <v>0</v>
      </c>
      <c r="W36" s="361">
        <v>0</v>
      </c>
      <c r="X36" s="361">
        <v>0</v>
      </c>
      <c r="Y36" s="361">
        <v>0</v>
      </c>
      <c r="Z36" s="361">
        <v>0</v>
      </c>
      <c r="AA36" s="361">
        <v>146635.92000000001</v>
      </c>
      <c r="AB36" s="361">
        <v>0</v>
      </c>
      <c r="AC36" s="361">
        <v>0</v>
      </c>
      <c r="AD36" s="361">
        <v>0</v>
      </c>
      <c r="AE36" s="361">
        <v>0</v>
      </c>
      <c r="AF36" s="361">
        <v>0</v>
      </c>
      <c r="AG36" s="361">
        <v>0</v>
      </c>
      <c r="AH36" s="361">
        <v>0</v>
      </c>
      <c r="AI36" s="361">
        <v>0</v>
      </c>
      <c r="AJ36" s="361">
        <v>0</v>
      </c>
      <c r="AK36" s="361">
        <v>0</v>
      </c>
      <c r="AL36" s="361">
        <v>0</v>
      </c>
      <c r="AM36" s="361">
        <v>0</v>
      </c>
      <c r="AN36" s="361">
        <v>0</v>
      </c>
      <c r="AO36" s="361">
        <v>0</v>
      </c>
      <c r="AP36" s="361">
        <v>0</v>
      </c>
      <c r="AQ36" s="361">
        <v>0</v>
      </c>
      <c r="AR36" s="361">
        <v>0</v>
      </c>
      <c r="AS36" s="361">
        <v>0</v>
      </c>
      <c r="AT36" s="361">
        <v>0</v>
      </c>
      <c r="AU36" s="361">
        <f t="shared" si="0"/>
        <v>0</v>
      </c>
      <c r="AV36" s="361">
        <v>69722.429999999993</v>
      </c>
      <c r="AW36" s="361">
        <v>146635.92000000001</v>
      </c>
      <c r="AX36" s="362">
        <v>59</v>
      </c>
      <c r="AY36" s="362">
        <v>300</v>
      </c>
      <c r="AZ36" s="361">
        <v>491028.12</v>
      </c>
      <c r="BA36" s="361">
        <v>134550</v>
      </c>
      <c r="BB36" s="363">
        <v>90</v>
      </c>
      <c r="BC36" s="363">
        <v>84.448541806020103</v>
      </c>
      <c r="BD36" s="363">
        <v>9.91</v>
      </c>
      <c r="BE36" s="363"/>
      <c r="BF36" s="359" t="s">
        <v>472</v>
      </c>
      <c r="BG36" s="356"/>
      <c r="BH36" s="359" t="s">
        <v>316</v>
      </c>
      <c r="BI36" s="359" t="s">
        <v>503</v>
      </c>
      <c r="BJ36" s="359"/>
      <c r="BK36" s="359" t="s">
        <v>277</v>
      </c>
      <c r="BL36" s="357" t="s">
        <v>0</v>
      </c>
      <c r="BM36" s="363">
        <v>993966.31884005002</v>
      </c>
      <c r="BN36" s="357" t="s">
        <v>398</v>
      </c>
      <c r="BO36" s="363"/>
      <c r="BP36" s="364">
        <v>37875</v>
      </c>
      <c r="BQ36" s="364">
        <v>46997</v>
      </c>
      <c r="BR36" s="363">
        <v>63801.79</v>
      </c>
      <c r="BS36" s="363">
        <v>158.76</v>
      </c>
      <c r="BT36" s="363">
        <v>29.45</v>
      </c>
    </row>
    <row r="37" spans="1:72" s="344" customFormat="1" ht="18.2" customHeight="1" x14ac:dyDescent="0.15">
      <c r="A37" s="347">
        <v>35</v>
      </c>
      <c r="B37" s="348" t="s">
        <v>313</v>
      </c>
      <c r="C37" s="348" t="s">
        <v>17</v>
      </c>
      <c r="D37" s="349">
        <v>45200</v>
      </c>
      <c r="E37" s="350" t="s">
        <v>335</v>
      </c>
      <c r="F37" s="351">
        <v>107</v>
      </c>
      <c r="G37" s="351">
        <v>106</v>
      </c>
      <c r="H37" s="352">
        <v>57269.37</v>
      </c>
      <c r="I37" s="352">
        <v>52207.56</v>
      </c>
      <c r="J37" s="352">
        <v>0</v>
      </c>
      <c r="K37" s="352">
        <v>109476.93</v>
      </c>
      <c r="L37" s="352">
        <v>741.23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  <c r="S37" s="352">
        <v>109476.93</v>
      </c>
      <c r="T37" s="352">
        <v>76484.320000000007</v>
      </c>
      <c r="U37" s="352">
        <v>472.9</v>
      </c>
      <c r="V37" s="352">
        <v>0</v>
      </c>
      <c r="W37" s="352">
        <v>0</v>
      </c>
      <c r="X37" s="352">
        <v>0</v>
      </c>
      <c r="Y37" s="352">
        <v>0</v>
      </c>
      <c r="Z37" s="352">
        <v>0</v>
      </c>
      <c r="AA37" s="352">
        <v>76957.22</v>
      </c>
      <c r="AB37" s="352">
        <v>0</v>
      </c>
      <c r="AC37" s="352">
        <v>0</v>
      </c>
      <c r="AD37" s="352">
        <v>0</v>
      </c>
      <c r="AE37" s="352">
        <v>0</v>
      </c>
      <c r="AF37" s="352">
        <v>0</v>
      </c>
      <c r="AG37" s="352">
        <v>0</v>
      </c>
      <c r="AH37" s="352">
        <v>0</v>
      </c>
      <c r="AI37" s="352">
        <v>0</v>
      </c>
      <c r="AJ37" s="352">
        <v>0</v>
      </c>
      <c r="AK37" s="352">
        <v>0</v>
      </c>
      <c r="AL37" s="352">
        <v>0</v>
      </c>
      <c r="AM37" s="352">
        <v>0</v>
      </c>
      <c r="AN37" s="352">
        <v>0</v>
      </c>
      <c r="AO37" s="352">
        <v>0</v>
      </c>
      <c r="AP37" s="352">
        <v>0</v>
      </c>
      <c r="AQ37" s="352">
        <v>0</v>
      </c>
      <c r="AR37" s="352">
        <v>0</v>
      </c>
      <c r="AS37" s="352">
        <v>0</v>
      </c>
      <c r="AT37" s="352">
        <v>0</v>
      </c>
      <c r="AU37" s="352">
        <f t="shared" si="0"/>
        <v>0</v>
      </c>
      <c r="AV37" s="352">
        <v>52948.79</v>
      </c>
      <c r="AW37" s="352">
        <v>76957.22</v>
      </c>
      <c r="AX37" s="353">
        <v>58</v>
      </c>
      <c r="AY37" s="353">
        <v>300</v>
      </c>
      <c r="AZ37" s="352">
        <v>491028.12</v>
      </c>
      <c r="BA37" s="352">
        <v>134550</v>
      </c>
      <c r="BB37" s="354">
        <v>90</v>
      </c>
      <c r="BC37" s="354">
        <v>73.228715719063601</v>
      </c>
      <c r="BD37" s="354">
        <v>9.91</v>
      </c>
      <c r="BE37" s="354"/>
      <c r="BF37" s="350" t="s">
        <v>472</v>
      </c>
      <c r="BG37" s="347"/>
      <c r="BH37" s="350" t="s">
        <v>316</v>
      </c>
      <c r="BI37" s="350" t="s">
        <v>503</v>
      </c>
      <c r="BJ37" s="350"/>
      <c r="BK37" s="350" t="s">
        <v>277</v>
      </c>
      <c r="BL37" s="348" t="s">
        <v>0</v>
      </c>
      <c r="BM37" s="354">
        <v>861908.03819744999</v>
      </c>
      <c r="BN37" s="348" t="s">
        <v>398</v>
      </c>
      <c r="BO37" s="354"/>
      <c r="BP37" s="355">
        <v>37875</v>
      </c>
      <c r="BQ37" s="355">
        <v>46997</v>
      </c>
      <c r="BR37" s="354">
        <v>37562.93</v>
      </c>
      <c r="BS37" s="354">
        <v>158.76</v>
      </c>
      <c r="BT37" s="354">
        <v>29.45</v>
      </c>
    </row>
    <row r="38" spans="1:72" s="344" customFormat="1" ht="18.2" customHeight="1" x14ac:dyDescent="0.15">
      <c r="A38" s="356">
        <v>36</v>
      </c>
      <c r="B38" s="357" t="s">
        <v>313</v>
      </c>
      <c r="C38" s="357" t="s">
        <v>17</v>
      </c>
      <c r="D38" s="358">
        <v>45200</v>
      </c>
      <c r="E38" s="359" t="s">
        <v>336</v>
      </c>
      <c r="F38" s="360">
        <v>144</v>
      </c>
      <c r="G38" s="360">
        <v>143</v>
      </c>
      <c r="H38" s="361">
        <v>10926.41</v>
      </c>
      <c r="I38" s="361">
        <v>114573.1</v>
      </c>
      <c r="J38" s="361">
        <v>0</v>
      </c>
      <c r="K38" s="361">
        <v>125499.51</v>
      </c>
      <c r="L38" s="361">
        <v>1357.72</v>
      </c>
      <c r="M38" s="361">
        <v>0</v>
      </c>
      <c r="N38" s="361">
        <v>0</v>
      </c>
      <c r="O38" s="361">
        <v>0</v>
      </c>
      <c r="P38" s="361">
        <v>0</v>
      </c>
      <c r="Q38" s="361">
        <v>0</v>
      </c>
      <c r="R38" s="361">
        <v>0</v>
      </c>
      <c r="S38" s="361">
        <v>125499.51</v>
      </c>
      <c r="T38" s="361">
        <v>90917.08</v>
      </c>
      <c r="U38" s="361">
        <v>88.24</v>
      </c>
      <c r="V38" s="361">
        <v>0</v>
      </c>
      <c r="W38" s="361">
        <v>0</v>
      </c>
      <c r="X38" s="361">
        <v>0</v>
      </c>
      <c r="Y38" s="361">
        <v>0</v>
      </c>
      <c r="Z38" s="361">
        <v>0</v>
      </c>
      <c r="AA38" s="361">
        <v>91005.32</v>
      </c>
      <c r="AB38" s="361">
        <v>0</v>
      </c>
      <c r="AC38" s="361">
        <v>0</v>
      </c>
      <c r="AD38" s="361">
        <v>0</v>
      </c>
      <c r="AE38" s="361">
        <v>0</v>
      </c>
      <c r="AF38" s="361">
        <v>0</v>
      </c>
      <c r="AG38" s="361">
        <v>0</v>
      </c>
      <c r="AH38" s="361">
        <v>0</v>
      </c>
      <c r="AI38" s="361">
        <v>0</v>
      </c>
      <c r="AJ38" s="361">
        <v>0</v>
      </c>
      <c r="AK38" s="361">
        <v>0</v>
      </c>
      <c r="AL38" s="361">
        <v>0</v>
      </c>
      <c r="AM38" s="361">
        <v>0</v>
      </c>
      <c r="AN38" s="361">
        <v>0</v>
      </c>
      <c r="AO38" s="361">
        <v>0</v>
      </c>
      <c r="AP38" s="361">
        <v>0</v>
      </c>
      <c r="AQ38" s="361">
        <v>0</v>
      </c>
      <c r="AR38" s="361">
        <v>0</v>
      </c>
      <c r="AS38" s="361">
        <v>0</v>
      </c>
      <c r="AT38" s="361">
        <v>0</v>
      </c>
      <c r="AU38" s="361">
        <f t="shared" si="0"/>
        <v>0</v>
      </c>
      <c r="AV38" s="361">
        <v>115930.82</v>
      </c>
      <c r="AW38" s="361">
        <v>91005.32</v>
      </c>
      <c r="AX38" s="362">
        <v>6</v>
      </c>
      <c r="AY38" s="362">
        <v>300</v>
      </c>
      <c r="AZ38" s="361">
        <v>594570.34</v>
      </c>
      <c r="BA38" s="361">
        <v>162900</v>
      </c>
      <c r="BB38" s="363">
        <v>90</v>
      </c>
      <c r="BC38" s="363">
        <v>69.336745856353602</v>
      </c>
      <c r="BD38" s="363">
        <v>9.6999999999999993</v>
      </c>
      <c r="BE38" s="363"/>
      <c r="BF38" s="359" t="s">
        <v>472</v>
      </c>
      <c r="BG38" s="356"/>
      <c r="BH38" s="359" t="s">
        <v>316</v>
      </c>
      <c r="BI38" s="359" t="s">
        <v>503</v>
      </c>
      <c r="BJ38" s="359" t="s">
        <v>514</v>
      </c>
      <c r="BK38" s="359" t="s">
        <v>277</v>
      </c>
      <c r="BL38" s="357" t="s">
        <v>0</v>
      </c>
      <c r="BM38" s="363">
        <v>988053.24974715</v>
      </c>
      <c r="BN38" s="357" t="s">
        <v>398</v>
      </c>
      <c r="BO38" s="363"/>
      <c r="BP38" s="364">
        <v>37876</v>
      </c>
      <c r="BQ38" s="364">
        <v>46997</v>
      </c>
      <c r="BR38" s="363">
        <v>63876.65</v>
      </c>
      <c r="BS38" s="363">
        <v>216.2</v>
      </c>
      <c r="BT38" s="363">
        <v>29.45</v>
      </c>
    </row>
    <row r="39" spans="1:72" s="344" customFormat="1" ht="18.2" customHeight="1" x14ac:dyDescent="0.15">
      <c r="A39" s="347">
        <v>37</v>
      </c>
      <c r="B39" s="348" t="s">
        <v>313</v>
      </c>
      <c r="C39" s="348" t="s">
        <v>17</v>
      </c>
      <c r="D39" s="349">
        <v>45200</v>
      </c>
      <c r="E39" s="350" t="s">
        <v>337</v>
      </c>
      <c r="F39" s="351">
        <v>72</v>
      </c>
      <c r="G39" s="351">
        <v>71</v>
      </c>
      <c r="H39" s="352">
        <v>66697.02</v>
      </c>
      <c r="I39" s="352">
        <v>45637.56</v>
      </c>
      <c r="J39" s="352">
        <v>0</v>
      </c>
      <c r="K39" s="352">
        <v>112334.58</v>
      </c>
      <c r="L39" s="352">
        <v>858.66</v>
      </c>
      <c r="M39" s="352">
        <v>0</v>
      </c>
      <c r="N39" s="352">
        <v>0</v>
      </c>
      <c r="O39" s="352">
        <v>0</v>
      </c>
      <c r="P39" s="352">
        <v>0</v>
      </c>
      <c r="Q39" s="352">
        <v>0</v>
      </c>
      <c r="R39" s="352">
        <v>0</v>
      </c>
      <c r="S39" s="352">
        <v>112334.58</v>
      </c>
      <c r="T39" s="352">
        <v>54175.360000000001</v>
      </c>
      <c r="U39" s="352">
        <v>561.86</v>
      </c>
      <c r="V39" s="352">
        <v>0</v>
      </c>
      <c r="W39" s="352">
        <v>0</v>
      </c>
      <c r="X39" s="352">
        <v>0</v>
      </c>
      <c r="Y39" s="352">
        <v>0</v>
      </c>
      <c r="Z39" s="352">
        <v>0</v>
      </c>
      <c r="AA39" s="352">
        <v>54737.22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0</v>
      </c>
      <c r="AP39" s="352">
        <v>0</v>
      </c>
      <c r="AQ39" s="352">
        <v>0</v>
      </c>
      <c r="AR39" s="352">
        <v>0</v>
      </c>
      <c r="AS39" s="352">
        <v>0</v>
      </c>
      <c r="AT39" s="352">
        <v>0</v>
      </c>
      <c r="AU39" s="352">
        <f t="shared" si="0"/>
        <v>0</v>
      </c>
      <c r="AV39" s="352">
        <v>46496.22</v>
      </c>
      <c r="AW39" s="352">
        <v>54737.22</v>
      </c>
      <c r="AX39" s="353">
        <v>58</v>
      </c>
      <c r="AY39" s="353">
        <v>300</v>
      </c>
      <c r="AZ39" s="352">
        <v>595140.67000000004</v>
      </c>
      <c r="BA39" s="352">
        <v>155000</v>
      </c>
      <c r="BB39" s="354">
        <v>85.64</v>
      </c>
      <c r="BC39" s="354">
        <v>62.066667298064502</v>
      </c>
      <c r="BD39" s="354">
        <v>10.11</v>
      </c>
      <c r="BE39" s="354"/>
      <c r="BF39" s="350" t="s">
        <v>472</v>
      </c>
      <c r="BG39" s="347"/>
      <c r="BH39" s="350" t="s">
        <v>316</v>
      </c>
      <c r="BI39" s="350" t="s">
        <v>503</v>
      </c>
      <c r="BJ39" s="350"/>
      <c r="BK39" s="350" t="s">
        <v>277</v>
      </c>
      <c r="BL39" s="348" t="s">
        <v>0</v>
      </c>
      <c r="BM39" s="354">
        <v>884406.21662970004</v>
      </c>
      <c r="BN39" s="348" t="s">
        <v>398</v>
      </c>
      <c r="BO39" s="354"/>
      <c r="BP39" s="355">
        <v>37883</v>
      </c>
      <c r="BQ39" s="355">
        <v>46997</v>
      </c>
      <c r="BR39" s="354">
        <v>19931.71</v>
      </c>
      <c r="BS39" s="354">
        <v>69.510000000000005</v>
      </c>
      <c r="BT39" s="354">
        <v>29.43</v>
      </c>
    </row>
    <row r="40" spans="1:72" s="344" customFormat="1" ht="18.2" customHeight="1" x14ac:dyDescent="0.15">
      <c r="A40" s="356">
        <v>38</v>
      </c>
      <c r="B40" s="357" t="s">
        <v>313</v>
      </c>
      <c r="C40" s="357" t="s">
        <v>17</v>
      </c>
      <c r="D40" s="358">
        <v>45200</v>
      </c>
      <c r="E40" s="359" t="s">
        <v>338</v>
      </c>
      <c r="F40" s="360">
        <v>149</v>
      </c>
      <c r="G40" s="360">
        <v>148</v>
      </c>
      <c r="H40" s="361">
        <v>96814.19</v>
      </c>
      <c r="I40" s="361">
        <v>105186.83</v>
      </c>
      <c r="J40" s="361">
        <v>0</v>
      </c>
      <c r="K40" s="361">
        <v>202001.02</v>
      </c>
      <c r="L40" s="361">
        <v>1246.48</v>
      </c>
      <c r="M40" s="361">
        <v>0</v>
      </c>
      <c r="N40" s="361">
        <v>0</v>
      </c>
      <c r="O40" s="361">
        <v>0</v>
      </c>
      <c r="P40" s="361">
        <v>0</v>
      </c>
      <c r="Q40" s="361">
        <v>0</v>
      </c>
      <c r="R40" s="361">
        <v>0</v>
      </c>
      <c r="S40" s="361">
        <v>202001.02</v>
      </c>
      <c r="T40" s="361">
        <v>199986.43</v>
      </c>
      <c r="U40" s="361">
        <v>815.57</v>
      </c>
      <c r="V40" s="361">
        <v>0</v>
      </c>
      <c r="W40" s="361">
        <v>0</v>
      </c>
      <c r="X40" s="361">
        <v>0</v>
      </c>
      <c r="Y40" s="361">
        <v>0</v>
      </c>
      <c r="Z40" s="361">
        <v>0</v>
      </c>
      <c r="AA40" s="361">
        <v>200802</v>
      </c>
      <c r="AB40" s="361">
        <v>0</v>
      </c>
      <c r="AC40" s="361">
        <v>0</v>
      </c>
      <c r="AD40" s="361">
        <v>0</v>
      </c>
      <c r="AE40" s="361">
        <v>0</v>
      </c>
      <c r="AF40" s="361">
        <v>0</v>
      </c>
      <c r="AG40" s="361">
        <v>0</v>
      </c>
      <c r="AH40" s="361">
        <v>0</v>
      </c>
      <c r="AI40" s="361">
        <v>0</v>
      </c>
      <c r="AJ40" s="361">
        <v>0</v>
      </c>
      <c r="AK40" s="361">
        <v>0</v>
      </c>
      <c r="AL40" s="361">
        <v>0</v>
      </c>
      <c r="AM40" s="361">
        <v>0</v>
      </c>
      <c r="AN40" s="361">
        <v>0</v>
      </c>
      <c r="AO40" s="361">
        <v>0</v>
      </c>
      <c r="AP40" s="361">
        <v>0</v>
      </c>
      <c r="AQ40" s="361">
        <v>0</v>
      </c>
      <c r="AR40" s="361">
        <v>0</v>
      </c>
      <c r="AS40" s="361">
        <v>0</v>
      </c>
      <c r="AT40" s="361">
        <v>0</v>
      </c>
      <c r="AU40" s="361">
        <f t="shared" si="0"/>
        <v>0</v>
      </c>
      <c r="AV40" s="361">
        <v>106433.31</v>
      </c>
      <c r="AW40" s="361">
        <v>200802</v>
      </c>
      <c r="AX40" s="362">
        <v>59</v>
      </c>
      <c r="AY40" s="362">
        <v>300</v>
      </c>
      <c r="AZ40" s="361">
        <v>822355.5</v>
      </c>
      <c r="BA40" s="361">
        <v>225000</v>
      </c>
      <c r="BB40" s="363">
        <v>90</v>
      </c>
      <c r="BC40" s="363">
        <v>80.800408000000004</v>
      </c>
      <c r="BD40" s="363">
        <v>10.11</v>
      </c>
      <c r="BE40" s="363"/>
      <c r="BF40" s="359" t="s">
        <v>472</v>
      </c>
      <c r="BG40" s="356"/>
      <c r="BH40" s="359" t="s">
        <v>316</v>
      </c>
      <c r="BI40" s="359" t="s">
        <v>503</v>
      </c>
      <c r="BJ40" s="359"/>
      <c r="BK40" s="359" t="s">
        <v>277</v>
      </c>
      <c r="BL40" s="357" t="s">
        <v>0</v>
      </c>
      <c r="BM40" s="363">
        <v>1590346.9604243001</v>
      </c>
      <c r="BN40" s="357" t="s">
        <v>398</v>
      </c>
      <c r="BO40" s="363"/>
      <c r="BP40" s="364">
        <v>37886</v>
      </c>
      <c r="BQ40" s="364">
        <v>46997</v>
      </c>
      <c r="BR40" s="363">
        <v>59168.06</v>
      </c>
      <c r="BS40" s="363">
        <v>100.9</v>
      </c>
      <c r="BT40" s="363">
        <v>29.41</v>
      </c>
    </row>
    <row r="41" spans="1:72" s="344" customFormat="1" ht="18.2" customHeight="1" x14ac:dyDescent="0.15">
      <c r="A41" s="347">
        <v>39</v>
      </c>
      <c r="B41" s="348" t="s">
        <v>313</v>
      </c>
      <c r="C41" s="348" t="s">
        <v>17</v>
      </c>
      <c r="D41" s="349">
        <v>45200</v>
      </c>
      <c r="E41" s="350" t="s">
        <v>339</v>
      </c>
      <c r="F41" s="351">
        <v>210</v>
      </c>
      <c r="G41" s="351">
        <v>209</v>
      </c>
      <c r="H41" s="352">
        <v>35237.54</v>
      </c>
      <c r="I41" s="352">
        <v>44522.83</v>
      </c>
      <c r="J41" s="352">
        <v>0</v>
      </c>
      <c r="K41" s="352">
        <v>79760.37</v>
      </c>
      <c r="L41" s="352">
        <v>453.74</v>
      </c>
      <c r="M41" s="352">
        <v>0</v>
      </c>
      <c r="N41" s="352">
        <v>0</v>
      </c>
      <c r="O41" s="352">
        <v>0</v>
      </c>
      <c r="P41" s="352">
        <v>0</v>
      </c>
      <c r="Q41" s="352">
        <v>0</v>
      </c>
      <c r="R41" s="352">
        <v>0</v>
      </c>
      <c r="S41" s="352">
        <v>79760.37</v>
      </c>
      <c r="T41" s="352">
        <v>112346.74</v>
      </c>
      <c r="U41" s="352">
        <v>296.85000000000002</v>
      </c>
      <c r="V41" s="352">
        <v>0</v>
      </c>
      <c r="W41" s="352">
        <v>0</v>
      </c>
      <c r="X41" s="352">
        <v>0</v>
      </c>
      <c r="Y41" s="352">
        <v>0</v>
      </c>
      <c r="Z41" s="352">
        <v>0</v>
      </c>
      <c r="AA41" s="352">
        <v>112643.59</v>
      </c>
      <c r="AB41" s="352">
        <v>0</v>
      </c>
      <c r="AC41" s="352">
        <v>0</v>
      </c>
      <c r="AD41" s="352">
        <v>0</v>
      </c>
      <c r="AE41" s="352">
        <v>0</v>
      </c>
      <c r="AF41" s="352">
        <v>0</v>
      </c>
      <c r="AG41" s="352">
        <v>0</v>
      </c>
      <c r="AH41" s="352">
        <v>0</v>
      </c>
      <c r="AI41" s="352">
        <v>0</v>
      </c>
      <c r="AJ41" s="352">
        <v>0</v>
      </c>
      <c r="AK41" s="352">
        <v>0</v>
      </c>
      <c r="AL41" s="352">
        <v>0</v>
      </c>
      <c r="AM41" s="352">
        <v>0</v>
      </c>
      <c r="AN41" s="352">
        <v>0</v>
      </c>
      <c r="AO41" s="352">
        <v>0</v>
      </c>
      <c r="AP41" s="352">
        <v>0</v>
      </c>
      <c r="AQ41" s="352">
        <v>0</v>
      </c>
      <c r="AR41" s="352">
        <v>0</v>
      </c>
      <c r="AS41" s="352">
        <v>0</v>
      </c>
      <c r="AT41" s="352">
        <v>0</v>
      </c>
      <c r="AU41" s="352">
        <f t="shared" si="0"/>
        <v>0</v>
      </c>
      <c r="AV41" s="352">
        <v>44976.57</v>
      </c>
      <c r="AW41" s="352">
        <v>112643.59</v>
      </c>
      <c r="AX41" s="353">
        <v>59</v>
      </c>
      <c r="AY41" s="353">
        <v>300</v>
      </c>
      <c r="AZ41" s="352">
        <v>299554.71000000002</v>
      </c>
      <c r="BA41" s="352">
        <v>81900</v>
      </c>
      <c r="BB41" s="354">
        <v>90</v>
      </c>
      <c r="BC41" s="354">
        <v>87.648758241758202</v>
      </c>
      <c r="BD41" s="354">
        <v>10.11</v>
      </c>
      <c r="BE41" s="354"/>
      <c r="BF41" s="350" t="s">
        <v>472</v>
      </c>
      <c r="BG41" s="347"/>
      <c r="BH41" s="350" t="s">
        <v>316</v>
      </c>
      <c r="BI41" s="350" t="s">
        <v>509</v>
      </c>
      <c r="BJ41" s="350"/>
      <c r="BK41" s="350" t="s">
        <v>277</v>
      </c>
      <c r="BL41" s="348" t="s">
        <v>0</v>
      </c>
      <c r="BM41" s="354">
        <v>627950.60139704996</v>
      </c>
      <c r="BN41" s="348" t="s">
        <v>398</v>
      </c>
      <c r="BO41" s="354"/>
      <c r="BP41" s="355">
        <v>37890</v>
      </c>
      <c r="BQ41" s="355">
        <v>46997</v>
      </c>
      <c r="BR41" s="354">
        <v>42905.279999999999</v>
      </c>
      <c r="BS41" s="354">
        <v>65</v>
      </c>
      <c r="BT41" s="354">
        <v>29.37</v>
      </c>
    </row>
    <row r="42" spans="1:72" s="344" customFormat="1" ht="18.2" customHeight="1" x14ac:dyDescent="0.15">
      <c r="A42" s="356">
        <v>40</v>
      </c>
      <c r="B42" s="357" t="s">
        <v>313</v>
      </c>
      <c r="C42" s="357" t="s">
        <v>17</v>
      </c>
      <c r="D42" s="358">
        <v>45200</v>
      </c>
      <c r="E42" s="359" t="s">
        <v>318</v>
      </c>
      <c r="F42" s="360">
        <v>148</v>
      </c>
      <c r="G42" s="360">
        <v>147</v>
      </c>
      <c r="H42" s="361">
        <v>35237.54</v>
      </c>
      <c r="I42" s="361">
        <v>38159.230000000003</v>
      </c>
      <c r="J42" s="361">
        <v>0</v>
      </c>
      <c r="K42" s="361">
        <v>73396.77</v>
      </c>
      <c r="L42" s="361">
        <v>453.74</v>
      </c>
      <c r="M42" s="361">
        <v>0</v>
      </c>
      <c r="N42" s="361">
        <v>0</v>
      </c>
      <c r="O42" s="361">
        <v>0</v>
      </c>
      <c r="P42" s="361">
        <v>0</v>
      </c>
      <c r="Q42" s="361">
        <v>0</v>
      </c>
      <c r="R42" s="361">
        <v>0</v>
      </c>
      <c r="S42" s="361">
        <v>73396.77</v>
      </c>
      <c r="T42" s="361">
        <v>71711.61</v>
      </c>
      <c r="U42" s="361">
        <v>296.85000000000002</v>
      </c>
      <c r="V42" s="361">
        <v>0</v>
      </c>
      <c r="W42" s="361">
        <v>0</v>
      </c>
      <c r="X42" s="361">
        <v>0</v>
      </c>
      <c r="Y42" s="361">
        <v>0</v>
      </c>
      <c r="Z42" s="361">
        <v>0</v>
      </c>
      <c r="AA42" s="361">
        <v>72008.460000000006</v>
      </c>
      <c r="AB42" s="361">
        <v>0</v>
      </c>
      <c r="AC42" s="361">
        <v>0</v>
      </c>
      <c r="AD42" s="361">
        <v>0</v>
      </c>
      <c r="AE42" s="361">
        <v>0</v>
      </c>
      <c r="AF42" s="361">
        <v>0</v>
      </c>
      <c r="AG42" s="361">
        <v>0</v>
      </c>
      <c r="AH42" s="361">
        <v>0</v>
      </c>
      <c r="AI42" s="361">
        <v>0</v>
      </c>
      <c r="AJ42" s="361">
        <v>0</v>
      </c>
      <c r="AK42" s="361">
        <v>0</v>
      </c>
      <c r="AL42" s="361">
        <v>0</v>
      </c>
      <c r="AM42" s="361">
        <v>0</v>
      </c>
      <c r="AN42" s="361">
        <v>0</v>
      </c>
      <c r="AO42" s="361">
        <v>0</v>
      </c>
      <c r="AP42" s="361">
        <v>0</v>
      </c>
      <c r="AQ42" s="361">
        <v>0</v>
      </c>
      <c r="AR42" s="361">
        <v>0</v>
      </c>
      <c r="AS42" s="361">
        <v>0</v>
      </c>
      <c r="AT42" s="361">
        <v>0</v>
      </c>
      <c r="AU42" s="361">
        <f t="shared" si="0"/>
        <v>0</v>
      </c>
      <c r="AV42" s="361">
        <v>38612.97</v>
      </c>
      <c r="AW42" s="361">
        <v>72008.460000000006</v>
      </c>
      <c r="AX42" s="362">
        <v>58</v>
      </c>
      <c r="AY42" s="362">
        <v>300</v>
      </c>
      <c r="AZ42" s="361">
        <v>299554.71000000002</v>
      </c>
      <c r="BA42" s="361">
        <v>81900</v>
      </c>
      <c r="BB42" s="363">
        <v>90</v>
      </c>
      <c r="BC42" s="363">
        <v>80.6557912087912</v>
      </c>
      <c r="BD42" s="363">
        <v>10.11</v>
      </c>
      <c r="BE42" s="363"/>
      <c r="BF42" s="359" t="s">
        <v>472</v>
      </c>
      <c r="BG42" s="356"/>
      <c r="BH42" s="359" t="s">
        <v>316</v>
      </c>
      <c r="BI42" s="359" t="s">
        <v>509</v>
      </c>
      <c r="BJ42" s="359"/>
      <c r="BK42" s="359" t="s">
        <v>277</v>
      </c>
      <c r="BL42" s="357" t="s">
        <v>0</v>
      </c>
      <c r="BM42" s="363">
        <v>577850.20132304996</v>
      </c>
      <c r="BN42" s="357" t="s">
        <v>398</v>
      </c>
      <c r="BO42" s="363"/>
      <c r="BP42" s="364">
        <v>37890</v>
      </c>
      <c r="BQ42" s="364">
        <v>46997</v>
      </c>
      <c r="BR42" s="363">
        <v>29347.23</v>
      </c>
      <c r="BS42" s="363">
        <v>65</v>
      </c>
      <c r="BT42" s="363">
        <v>29.37</v>
      </c>
    </row>
    <row r="43" spans="1:72" s="344" customFormat="1" ht="18.2" customHeight="1" x14ac:dyDescent="0.15">
      <c r="A43" s="347">
        <v>41</v>
      </c>
      <c r="B43" s="348" t="s">
        <v>313</v>
      </c>
      <c r="C43" s="348" t="s">
        <v>17</v>
      </c>
      <c r="D43" s="349">
        <v>45200</v>
      </c>
      <c r="E43" s="350" t="s">
        <v>340</v>
      </c>
      <c r="F43" s="351">
        <v>175</v>
      </c>
      <c r="G43" s="351">
        <v>175</v>
      </c>
      <c r="H43" s="352">
        <v>6.33</v>
      </c>
      <c r="I43" s="352">
        <v>72614.48</v>
      </c>
      <c r="J43" s="352">
        <v>0</v>
      </c>
      <c r="K43" s="352">
        <v>72620.81</v>
      </c>
      <c r="L43" s="352">
        <v>0</v>
      </c>
      <c r="M43" s="352">
        <v>0</v>
      </c>
      <c r="N43" s="352">
        <v>0</v>
      </c>
      <c r="O43" s="352">
        <v>0</v>
      </c>
      <c r="P43" s="352">
        <v>0</v>
      </c>
      <c r="Q43" s="352">
        <v>0</v>
      </c>
      <c r="R43" s="352">
        <v>0</v>
      </c>
      <c r="S43" s="352">
        <v>72620.81</v>
      </c>
      <c r="T43" s="352">
        <v>65077.85</v>
      </c>
      <c r="U43" s="352">
        <v>0</v>
      </c>
      <c r="V43" s="352">
        <v>0</v>
      </c>
      <c r="W43" s="352">
        <v>0</v>
      </c>
      <c r="X43" s="352">
        <v>0</v>
      </c>
      <c r="Y43" s="352">
        <v>0</v>
      </c>
      <c r="Z43" s="352">
        <v>0</v>
      </c>
      <c r="AA43" s="352">
        <v>65077.85</v>
      </c>
      <c r="AB43" s="352">
        <v>0</v>
      </c>
      <c r="AC43" s="352">
        <v>0</v>
      </c>
      <c r="AD43" s="352">
        <v>0</v>
      </c>
      <c r="AE43" s="352">
        <v>0</v>
      </c>
      <c r="AF43" s="352">
        <v>0</v>
      </c>
      <c r="AG43" s="352">
        <v>0</v>
      </c>
      <c r="AH43" s="352">
        <v>0</v>
      </c>
      <c r="AI43" s="352">
        <v>0</v>
      </c>
      <c r="AJ43" s="352">
        <v>0</v>
      </c>
      <c r="AK43" s="352">
        <v>0</v>
      </c>
      <c r="AL43" s="352">
        <v>0</v>
      </c>
      <c r="AM43" s="352">
        <v>0</v>
      </c>
      <c r="AN43" s="352">
        <v>0</v>
      </c>
      <c r="AO43" s="352">
        <v>0</v>
      </c>
      <c r="AP43" s="352">
        <v>0</v>
      </c>
      <c r="AQ43" s="352">
        <v>0</v>
      </c>
      <c r="AR43" s="352">
        <v>0</v>
      </c>
      <c r="AS43" s="352">
        <v>0</v>
      </c>
      <c r="AT43" s="352">
        <v>0</v>
      </c>
      <c r="AU43" s="352">
        <f t="shared" si="0"/>
        <v>0</v>
      </c>
      <c r="AV43" s="352">
        <v>72614.48</v>
      </c>
      <c r="AW43" s="352">
        <v>65077.85</v>
      </c>
      <c r="AX43" s="353">
        <v>0</v>
      </c>
      <c r="AY43" s="353">
        <v>240</v>
      </c>
      <c r="AZ43" s="352">
        <v>299554.71000000002</v>
      </c>
      <c r="BA43" s="352">
        <v>81900</v>
      </c>
      <c r="BB43" s="354">
        <v>90</v>
      </c>
      <c r="BC43" s="354">
        <v>79.803087912087904</v>
      </c>
      <c r="BD43" s="354">
        <v>9.98</v>
      </c>
      <c r="BE43" s="354"/>
      <c r="BF43" s="350" t="s">
        <v>472</v>
      </c>
      <c r="BG43" s="347"/>
      <c r="BH43" s="350" t="s">
        <v>316</v>
      </c>
      <c r="BI43" s="350" t="s">
        <v>509</v>
      </c>
      <c r="BJ43" s="350"/>
      <c r="BK43" s="350" t="s">
        <v>277</v>
      </c>
      <c r="BL43" s="348" t="s">
        <v>0</v>
      </c>
      <c r="BM43" s="354">
        <v>571741.09540164995</v>
      </c>
      <c r="BN43" s="348" t="s">
        <v>398</v>
      </c>
      <c r="BO43" s="354"/>
      <c r="BP43" s="355">
        <v>37890</v>
      </c>
      <c r="BQ43" s="355">
        <v>45170</v>
      </c>
      <c r="BR43" s="354">
        <v>41092.83</v>
      </c>
      <c r="BS43" s="354">
        <v>0</v>
      </c>
      <c r="BT43" s="354">
        <v>29.37</v>
      </c>
    </row>
    <row r="44" spans="1:72" s="344" customFormat="1" ht="18.2" customHeight="1" x14ac:dyDescent="0.15">
      <c r="A44" s="356">
        <v>42</v>
      </c>
      <c r="B44" s="357" t="s">
        <v>313</v>
      </c>
      <c r="C44" s="357" t="s">
        <v>17</v>
      </c>
      <c r="D44" s="358">
        <v>45200</v>
      </c>
      <c r="E44" s="359" t="s">
        <v>341</v>
      </c>
      <c r="F44" s="360">
        <v>176</v>
      </c>
      <c r="G44" s="360">
        <v>175</v>
      </c>
      <c r="H44" s="361">
        <v>33991.620000000003</v>
      </c>
      <c r="I44" s="361">
        <v>39975.08</v>
      </c>
      <c r="J44" s="361">
        <v>0</v>
      </c>
      <c r="K44" s="361">
        <v>73966.7</v>
      </c>
      <c r="L44" s="361">
        <v>437.66</v>
      </c>
      <c r="M44" s="361">
        <v>0</v>
      </c>
      <c r="N44" s="361">
        <v>0</v>
      </c>
      <c r="O44" s="361">
        <v>0</v>
      </c>
      <c r="P44" s="361">
        <v>0</v>
      </c>
      <c r="Q44" s="361">
        <v>0</v>
      </c>
      <c r="R44" s="361">
        <v>0</v>
      </c>
      <c r="S44" s="361">
        <v>73966.7</v>
      </c>
      <c r="T44" s="361">
        <v>86723.12</v>
      </c>
      <c r="U44" s="361">
        <v>286.35000000000002</v>
      </c>
      <c r="V44" s="361">
        <v>0</v>
      </c>
      <c r="W44" s="361">
        <v>0</v>
      </c>
      <c r="X44" s="361">
        <v>0</v>
      </c>
      <c r="Y44" s="361">
        <v>0</v>
      </c>
      <c r="Z44" s="361">
        <v>0</v>
      </c>
      <c r="AA44" s="361">
        <v>87009.47</v>
      </c>
      <c r="AB44" s="361">
        <v>0</v>
      </c>
      <c r="AC44" s="361">
        <v>0</v>
      </c>
      <c r="AD44" s="361">
        <v>0</v>
      </c>
      <c r="AE44" s="361">
        <v>0</v>
      </c>
      <c r="AF44" s="361">
        <v>0</v>
      </c>
      <c r="AG44" s="361">
        <v>0</v>
      </c>
      <c r="AH44" s="361">
        <v>0</v>
      </c>
      <c r="AI44" s="361">
        <v>0</v>
      </c>
      <c r="AJ44" s="361">
        <v>0</v>
      </c>
      <c r="AK44" s="361">
        <v>0</v>
      </c>
      <c r="AL44" s="361">
        <v>0</v>
      </c>
      <c r="AM44" s="361">
        <v>0</v>
      </c>
      <c r="AN44" s="361">
        <v>0</v>
      </c>
      <c r="AO44" s="361">
        <v>0</v>
      </c>
      <c r="AP44" s="361">
        <v>0</v>
      </c>
      <c r="AQ44" s="361">
        <v>0</v>
      </c>
      <c r="AR44" s="361">
        <v>0</v>
      </c>
      <c r="AS44" s="361">
        <v>0</v>
      </c>
      <c r="AT44" s="361">
        <v>0</v>
      </c>
      <c r="AU44" s="361">
        <f t="shared" si="0"/>
        <v>0</v>
      </c>
      <c r="AV44" s="361">
        <v>40412.74</v>
      </c>
      <c r="AW44" s="361">
        <v>87009.47</v>
      </c>
      <c r="AX44" s="362">
        <v>59</v>
      </c>
      <c r="AY44" s="362">
        <v>300</v>
      </c>
      <c r="AZ44" s="361">
        <v>299554.71000000002</v>
      </c>
      <c r="BA44" s="361">
        <v>79000</v>
      </c>
      <c r="BB44" s="363">
        <v>86.81</v>
      </c>
      <c r="BC44" s="363">
        <v>81.279104139240502</v>
      </c>
      <c r="BD44" s="363">
        <v>10.11</v>
      </c>
      <c r="BE44" s="363"/>
      <c r="BF44" s="359" t="s">
        <v>472</v>
      </c>
      <c r="BG44" s="356"/>
      <c r="BH44" s="359" t="s">
        <v>316</v>
      </c>
      <c r="BI44" s="359" t="s">
        <v>509</v>
      </c>
      <c r="BJ44" s="359"/>
      <c r="BK44" s="359" t="s">
        <v>277</v>
      </c>
      <c r="BL44" s="357" t="s">
        <v>0</v>
      </c>
      <c r="BM44" s="363">
        <v>582337.24026550003</v>
      </c>
      <c r="BN44" s="357" t="s">
        <v>398</v>
      </c>
      <c r="BO44" s="363"/>
      <c r="BP44" s="364">
        <v>37890</v>
      </c>
      <c r="BQ44" s="364">
        <v>46997</v>
      </c>
      <c r="BR44" s="363">
        <v>34867.53</v>
      </c>
      <c r="BS44" s="363">
        <v>65</v>
      </c>
      <c r="BT44" s="363">
        <v>29.36</v>
      </c>
    </row>
    <row r="45" spans="1:72" s="344" customFormat="1" ht="18.2" customHeight="1" x14ac:dyDescent="0.15">
      <c r="A45" s="347">
        <v>43</v>
      </c>
      <c r="B45" s="348" t="s">
        <v>313</v>
      </c>
      <c r="C45" s="348" t="s">
        <v>17</v>
      </c>
      <c r="D45" s="349">
        <v>45200</v>
      </c>
      <c r="E45" s="350" t="s">
        <v>342</v>
      </c>
      <c r="F45" s="351">
        <v>111</v>
      </c>
      <c r="G45" s="351">
        <v>110</v>
      </c>
      <c r="H45" s="352">
        <v>54647.97</v>
      </c>
      <c r="I45" s="352">
        <v>50059.68</v>
      </c>
      <c r="J45" s="352">
        <v>0</v>
      </c>
      <c r="K45" s="352">
        <v>104707.65</v>
      </c>
      <c r="L45" s="352">
        <v>703.55</v>
      </c>
      <c r="M45" s="352">
        <v>0</v>
      </c>
      <c r="N45" s="352">
        <v>0</v>
      </c>
      <c r="O45" s="352">
        <v>0</v>
      </c>
      <c r="P45" s="352">
        <v>0</v>
      </c>
      <c r="Q45" s="352">
        <v>0</v>
      </c>
      <c r="R45" s="352">
        <v>0</v>
      </c>
      <c r="S45" s="352">
        <v>104707.65</v>
      </c>
      <c r="T45" s="352">
        <v>76828.11</v>
      </c>
      <c r="U45" s="352">
        <v>460.36</v>
      </c>
      <c r="V45" s="352">
        <v>0</v>
      </c>
      <c r="W45" s="352">
        <v>0</v>
      </c>
      <c r="X45" s="352">
        <v>0</v>
      </c>
      <c r="Y45" s="352">
        <v>0</v>
      </c>
      <c r="Z45" s="352">
        <v>0</v>
      </c>
      <c r="AA45" s="352">
        <v>77288.47</v>
      </c>
      <c r="AB45" s="352">
        <v>0</v>
      </c>
      <c r="AC45" s="352">
        <v>0</v>
      </c>
      <c r="AD45" s="352">
        <v>0</v>
      </c>
      <c r="AE45" s="352">
        <v>0</v>
      </c>
      <c r="AF45" s="352">
        <v>0</v>
      </c>
      <c r="AG45" s="352">
        <v>0</v>
      </c>
      <c r="AH45" s="352">
        <v>0</v>
      </c>
      <c r="AI45" s="352">
        <v>0</v>
      </c>
      <c r="AJ45" s="352">
        <v>0</v>
      </c>
      <c r="AK45" s="352">
        <v>0</v>
      </c>
      <c r="AL45" s="352">
        <v>0</v>
      </c>
      <c r="AM45" s="352">
        <v>0</v>
      </c>
      <c r="AN45" s="352">
        <v>0</v>
      </c>
      <c r="AO45" s="352">
        <v>0</v>
      </c>
      <c r="AP45" s="352">
        <v>0</v>
      </c>
      <c r="AQ45" s="352">
        <v>0</v>
      </c>
      <c r="AR45" s="352">
        <v>0</v>
      </c>
      <c r="AS45" s="352">
        <v>0</v>
      </c>
      <c r="AT45" s="352">
        <v>0</v>
      </c>
      <c r="AU45" s="352">
        <f t="shared" si="0"/>
        <v>0</v>
      </c>
      <c r="AV45" s="352">
        <v>50763.23</v>
      </c>
      <c r="AW45" s="352">
        <v>77288.47</v>
      </c>
      <c r="AX45" s="353">
        <v>58</v>
      </c>
      <c r="AY45" s="353">
        <v>300</v>
      </c>
      <c r="AZ45" s="352">
        <v>488958.87</v>
      </c>
      <c r="BA45" s="352">
        <v>127000</v>
      </c>
      <c r="BB45" s="354">
        <v>85.5</v>
      </c>
      <c r="BC45" s="354">
        <v>70.492158070866097</v>
      </c>
      <c r="BD45" s="354">
        <v>10.11</v>
      </c>
      <c r="BE45" s="354"/>
      <c r="BF45" s="350" t="s">
        <v>472</v>
      </c>
      <c r="BG45" s="347"/>
      <c r="BH45" s="350" t="s">
        <v>316</v>
      </c>
      <c r="BI45" s="350" t="s">
        <v>509</v>
      </c>
      <c r="BJ45" s="350"/>
      <c r="BK45" s="350" t="s">
        <v>277</v>
      </c>
      <c r="BL45" s="348" t="s">
        <v>0</v>
      </c>
      <c r="BM45" s="354">
        <v>824359.66368224996</v>
      </c>
      <c r="BN45" s="348" t="s">
        <v>398</v>
      </c>
      <c r="BO45" s="354"/>
      <c r="BP45" s="355">
        <v>37890</v>
      </c>
      <c r="BQ45" s="355">
        <v>46997</v>
      </c>
      <c r="BR45" s="354">
        <v>27222.42</v>
      </c>
      <c r="BS45" s="354">
        <v>65</v>
      </c>
      <c r="BT45" s="354">
        <v>29.38</v>
      </c>
    </row>
    <row r="46" spans="1:72" s="344" customFormat="1" ht="18.2" customHeight="1" x14ac:dyDescent="0.15">
      <c r="A46" s="356">
        <v>44</v>
      </c>
      <c r="B46" s="357" t="s">
        <v>313</v>
      </c>
      <c r="C46" s="357" t="s">
        <v>17</v>
      </c>
      <c r="D46" s="358">
        <v>45200</v>
      </c>
      <c r="E46" s="359" t="s">
        <v>343</v>
      </c>
      <c r="F46" s="360">
        <v>174</v>
      </c>
      <c r="G46" s="360">
        <v>173</v>
      </c>
      <c r="H46" s="361">
        <v>57522.58</v>
      </c>
      <c r="I46" s="361">
        <v>67299.820000000007</v>
      </c>
      <c r="J46" s="361">
        <v>0</v>
      </c>
      <c r="K46" s="361">
        <v>124822.39999999999</v>
      </c>
      <c r="L46" s="361">
        <v>740.57</v>
      </c>
      <c r="M46" s="361">
        <v>0</v>
      </c>
      <c r="N46" s="361">
        <v>0</v>
      </c>
      <c r="O46" s="361">
        <v>0</v>
      </c>
      <c r="P46" s="361">
        <v>0</v>
      </c>
      <c r="Q46" s="361">
        <v>0</v>
      </c>
      <c r="R46" s="361">
        <v>0</v>
      </c>
      <c r="S46" s="361">
        <v>124822.39999999999</v>
      </c>
      <c r="T46" s="361">
        <v>144645.09</v>
      </c>
      <c r="U46" s="361">
        <v>484.58</v>
      </c>
      <c r="V46" s="361">
        <v>0</v>
      </c>
      <c r="W46" s="361">
        <v>0</v>
      </c>
      <c r="X46" s="361">
        <v>0</v>
      </c>
      <c r="Y46" s="361">
        <v>0</v>
      </c>
      <c r="Z46" s="361">
        <v>0</v>
      </c>
      <c r="AA46" s="361">
        <v>145129.67000000001</v>
      </c>
      <c r="AB46" s="361">
        <v>0</v>
      </c>
      <c r="AC46" s="361">
        <v>0</v>
      </c>
      <c r="AD46" s="361">
        <v>0</v>
      </c>
      <c r="AE46" s="361">
        <v>0</v>
      </c>
      <c r="AF46" s="361">
        <v>0</v>
      </c>
      <c r="AG46" s="361">
        <v>0</v>
      </c>
      <c r="AH46" s="361">
        <v>0</v>
      </c>
      <c r="AI46" s="361">
        <v>0</v>
      </c>
      <c r="AJ46" s="361">
        <v>0</v>
      </c>
      <c r="AK46" s="361">
        <v>0</v>
      </c>
      <c r="AL46" s="361">
        <v>0</v>
      </c>
      <c r="AM46" s="361">
        <v>0</v>
      </c>
      <c r="AN46" s="361">
        <v>0</v>
      </c>
      <c r="AO46" s="361">
        <v>0</v>
      </c>
      <c r="AP46" s="361">
        <v>0</v>
      </c>
      <c r="AQ46" s="361">
        <v>0</v>
      </c>
      <c r="AR46" s="361">
        <v>0</v>
      </c>
      <c r="AS46" s="361">
        <v>0</v>
      </c>
      <c r="AT46" s="361">
        <v>0</v>
      </c>
      <c r="AU46" s="361">
        <f t="shared" si="0"/>
        <v>0</v>
      </c>
      <c r="AV46" s="361">
        <v>68040.39</v>
      </c>
      <c r="AW46" s="361">
        <v>145129.67000000001</v>
      </c>
      <c r="AX46" s="362">
        <v>59</v>
      </c>
      <c r="AY46" s="362">
        <v>300</v>
      </c>
      <c r="AZ46" s="361">
        <v>488958.87</v>
      </c>
      <c r="BA46" s="361">
        <v>133682</v>
      </c>
      <c r="BB46" s="363">
        <v>90</v>
      </c>
      <c r="BC46" s="363">
        <v>84.035367513951002</v>
      </c>
      <c r="BD46" s="363">
        <v>10.11</v>
      </c>
      <c r="BE46" s="363"/>
      <c r="BF46" s="359" t="s">
        <v>472</v>
      </c>
      <c r="BG46" s="356"/>
      <c r="BH46" s="359" t="s">
        <v>316</v>
      </c>
      <c r="BI46" s="359" t="s">
        <v>509</v>
      </c>
      <c r="BJ46" s="359"/>
      <c r="BK46" s="359" t="s">
        <v>277</v>
      </c>
      <c r="BL46" s="357" t="s">
        <v>0</v>
      </c>
      <c r="BM46" s="363">
        <v>982722.38641599996</v>
      </c>
      <c r="BN46" s="357" t="s">
        <v>398</v>
      </c>
      <c r="BO46" s="363"/>
      <c r="BP46" s="364">
        <v>37890</v>
      </c>
      <c r="BQ46" s="364">
        <v>46997</v>
      </c>
      <c r="BR46" s="363">
        <v>45158.23</v>
      </c>
      <c r="BS46" s="363">
        <v>65</v>
      </c>
      <c r="BT46" s="363">
        <v>29.39</v>
      </c>
    </row>
    <row r="47" spans="1:72" s="344" customFormat="1" ht="18.2" customHeight="1" x14ac:dyDescent="0.15">
      <c r="A47" s="347">
        <v>45</v>
      </c>
      <c r="B47" s="348" t="s">
        <v>313</v>
      </c>
      <c r="C47" s="348" t="s">
        <v>17</v>
      </c>
      <c r="D47" s="349">
        <v>45200</v>
      </c>
      <c r="E47" s="350" t="s">
        <v>344</v>
      </c>
      <c r="F47" s="351">
        <v>184</v>
      </c>
      <c r="G47" s="351">
        <v>183</v>
      </c>
      <c r="H47" s="352">
        <v>55919.839999999997</v>
      </c>
      <c r="I47" s="352">
        <v>67038.86</v>
      </c>
      <c r="J47" s="352">
        <v>0</v>
      </c>
      <c r="K47" s="352">
        <v>122958.7</v>
      </c>
      <c r="L47" s="352">
        <v>719.97</v>
      </c>
      <c r="M47" s="352">
        <v>0</v>
      </c>
      <c r="N47" s="352">
        <v>0</v>
      </c>
      <c r="O47" s="352">
        <v>0</v>
      </c>
      <c r="P47" s="352">
        <v>0</v>
      </c>
      <c r="Q47" s="352">
        <v>0</v>
      </c>
      <c r="R47" s="352">
        <v>0</v>
      </c>
      <c r="S47" s="352">
        <v>122958.7</v>
      </c>
      <c r="T47" s="352">
        <v>150238.67000000001</v>
      </c>
      <c r="U47" s="352">
        <v>471.08</v>
      </c>
      <c r="V47" s="352">
        <v>0</v>
      </c>
      <c r="W47" s="352">
        <v>0</v>
      </c>
      <c r="X47" s="352">
        <v>0</v>
      </c>
      <c r="Y47" s="352">
        <v>0</v>
      </c>
      <c r="Z47" s="352">
        <v>0</v>
      </c>
      <c r="AA47" s="352">
        <v>150709.75</v>
      </c>
      <c r="AB47" s="352">
        <v>0</v>
      </c>
      <c r="AC47" s="352">
        <v>0</v>
      </c>
      <c r="AD47" s="352">
        <v>0</v>
      </c>
      <c r="AE47" s="352">
        <v>0</v>
      </c>
      <c r="AF47" s="352">
        <v>0</v>
      </c>
      <c r="AG47" s="352">
        <v>0</v>
      </c>
      <c r="AH47" s="352">
        <v>0</v>
      </c>
      <c r="AI47" s="352">
        <v>0</v>
      </c>
      <c r="AJ47" s="352">
        <v>0</v>
      </c>
      <c r="AK47" s="352">
        <v>0</v>
      </c>
      <c r="AL47" s="352">
        <v>0</v>
      </c>
      <c r="AM47" s="352">
        <v>0</v>
      </c>
      <c r="AN47" s="352">
        <v>0</v>
      </c>
      <c r="AO47" s="352">
        <v>0</v>
      </c>
      <c r="AP47" s="352">
        <v>0</v>
      </c>
      <c r="AQ47" s="352">
        <v>0</v>
      </c>
      <c r="AR47" s="352">
        <v>0</v>
      </c>
      <c r="AS47" s="352">
        <v>0</v>
      </c>
      <c r="AT47" s="352">
        <v>0</v>
      </c>
      <c r="AU47" s="352">
        <f t="shared" si="0"/>
        <v>0</v>
      </c>
      <c r="AV47" s="352">
        <v>67758.83</v>
      </c>
      <c r="AW47" s="352">
        <v>150709.75</v>
      </c>
      <c r="AX47" s="353">
        <v>59</v>
      </c>
      <c r="AY47" s="353">
        <v>300</v>
      </c>
      <c r="AZ47" s="352">
        <v>488958.87</v>
      </c>
      <c r="BA47" s="352">
        <v>129961</v>
      </c>
      <c r="BB47" s="354">
        <v>87.49</v>
      </c>
      <c r="BC47" s="354">
        <v>82.776037911373393</v>
      </c>
      <c r="BD47" s="354">
        <v>10.11</v>
      </c>
      <c r="BE47" s="354"/>
      <c r="BF47" s="350" t="s">
        <v>472</v>
      </c>
      <c r="BG47" s="347"/>
      <c r="BH47" s="350" t="s">
        <v>316</v>
      </c>
      <c r="BI47" s="350" t="s">
        <v>509</v>
      </c>
      <c r="BJ47" s="350"/>
      <c r="BK47" s="350" t="s">
        <v>277</v>
      </c>
      <c r="BL47" s="348" t="s">
        <v>0</v>
      </c>
      <c r="BM47" s="354">
        <v>968049.54154550005</v>
      </c>
      <c r="BN47" s="348" t="s">
        <v>398</v>
      </c>
      <c r="BO47" s="354"/>
      <c r="BP47" s="355">
        <v>37890</v>
      </c>
      <c r="BQ47" s="355">
        <v>46997</v>
      </c>
      <c r="BR47" s="354">
        <v>46900.21</v>
      </c>
      <c r="BS47" s="354">
        <v>65</v>
      </c>
      <c r="BT47" s="354">
        <v>29.38</v>
      </c>
    </row>
    <row r="48" spans="1:72" s="344" customFormat="1" ht="18.2" customHeight="1" x14ac:dyDescent="0.15">
      <c r="A48" s="356">
        <v>46</v>
      </c>
      <c r="B48" s="357" t="s">
        <v>313</v>
      </c>
      <c r="C48" s="357" t="s">
        <v>17</v>
      </c>
      <c r="D48" s="358">
        <v>45200</v>
      </c>
      <c r="E48" s="359" t="s">
        <v>515</v>
      </c>
      <c r="F48" s="360">
        <v>0</v>
      </c>
      <c r="G48" s="360">
        <v>0</v>
      </c>
      <c r="H48" s="361">
        <v>78215.259999999995</v>
      </c>
      <c r="I48" s="361">
        <v>0</v>
      </c>
      <c r="J48" s="361">
        <v>0</v>
      </c>
      <c r="K48" s="361">
        <v>78215.259999999995</v>
      </c>
      <c r="L48" s="361">
        <v>1007.18</v>
      </c>
      <c r="M48" s="361">
        <v>0</v>
      </c>
      <c r="N48" s="361">
        <v>0</v>
      </c>
      <c r="O48" s="361">
        <v>0</v>
      </c>
      <c r="P48" s="361">
        <v>1007.18</v>
      </c>
      <c r="Q48" s="361">
        <v>0</v>
      </c>
      <c r="R48" s="361">
        <v>0</v>
      </c>
      <c r="S48" s="361">
        <v>77208.08</v>
      </c>
      <c r="T48" s="361">
        <v>0</v>
      </c>
      <c r="U48" s="361">
        <v>658.96</v>
      </c>
      <c r="V48" s="361">
        <v>0</v>
      </c>
      <c r="W48" s="361">
        <v>0</v>
      </c>
      <c r="X48" s="361">
        <v>658.96</v>
      </c>
      <c r="Y48" s="361">
        <v>0</v>
      </c>
      <c r="Z48" s="361">
        <v>0</v>
      </c>
      <c r="AA48" s="361">
        <v>0</v>
      </c>
      <c r="AB48" s="361">
        <v>81.52</v>
      </c>
      <c r="AC48" s="361">
        <v>84.5</v>
      </c>
      <c r="AD48" s="361">
        <v>0</v>
      </c>
      <c r="AE48" s="361">
        <v>0</v>
      </c>
      <c r="AF48" s="361">
        <v>0</v>
      </c>
      <c r="AG48" s="361">
        <v>0</v>
      </c>
      <c r="AH48" s="361">
        <v>93.06</v>
      </c>
      <c r="AI48" s="361">
        <v>114.12</v>
      </c>
      <c r="AJ48" s="361">
        <v>0</v>
      </c>
      <c r="AK48" s="361">
        <v>0</v>
      </c>
      <c r="AL48" s="361">
        <v>0</v>
      </c>
      <c r="AM48" s="361">
        <v>0</v>
      </c>
      <c r="AN48" s="361">
        <v>0</v>
      </c>
      <c r="AO48" s="361">
        <v>0</v>
      </c>
      <c r="AP48" s="361">
        <v>0</v>
      </c>
      <c r="AQ48" s="361">
        <v>3.0000000000000001E-3</v>
      </c>
      <c r="AR48" s="361">
        <v>0</v>
      </c>
      <c r="AS48" s="361">
        <v>0</v>
      </c>
      <c r="AT48" s="361">
        <v>84.38</v>
      </c>
      <c r="AU48" s="361">
        <f t="shared" si="0"/>
        <v>1954.9629999999997</v>
      </c>
      <c r="AV48" s="361">
        <v>0</v>
      </c>
      <c r="AW48" s="361">
        <v>0</v>
      </c>
      <c r="AX48" s="362">
        <v>59</v>
      </c>
      <c r="AY48" s="362">
        <v>300</v>
      </c>
      <c r="AZ48" s="361">
        <v>664945.62</v>
      </c>
      <c r="BA48" s="361">
        <v>181800</v>
      </c>
      <c r="BB48" s="363">
        <v>90</v>
      </c>
      <c r="BC48" s="363">
        <v>38.221821782178203</v>
      </c>
      <c r="BD48" s="363">
        <v>10.11</v>
      </c>
      <c r="BE48" s="363"/>
      <c r="BF48" s="359" t="s">
        <v>472</v>
      </c>
      <c r="BG48" s="356"/>
      <c r="BH48" s="359" t="s">
        <v>473</v>
      </c>
      <c r="BI48" s="359" t="s">
        <v>478</v>
      </c>
      <c r="BJ48" s="359"/>
      <c r="BK48" s="359" t="s">
        <v>248</v>
      </c>
      <c r="BL48" s="357" t="s">
        <v>0</v>
      </c>
      <c r="BM48" s="363">
        <v>607856.51155719999</v>
      </c>
      <c r="BN48" s="357" t="s">
        <v>398</v>
      </c>
      <c r="BO48" s="363"/>
      <c r="BP48" s="364">
        <v>37890</v>
      </c>
      <c r="BQ48" s="364">
        <v>46997</v>
      </c>
      <c r="BR48" s="363">
        <v>0</v>
      </c>
      <c r="BS48" s="363">
        <v>81.52</v>
      </c>
      <c r="BT48" s="363">
        <v>84.5</v>
      </c>
    </row>
    <row r="49" spans="1:72" s="344" customFormat="1" ht="18.2" customHeight="1" x14ac:dyDescent="0.15">
      <c r="A49" s="347">
        <v>47</v>
      </c>
      <c r="B49" s="348" t="s">
        <v>313</v>
      </c>
      <c r="C49" s="348" t="s">
        <v>17</v>
      </c>
      <c r="D49" s="349">
        <v>45200</v>
      </c>
      <c r="E49" s="350" t="s">
        <v>516</v>
      </c>
      <c r="F49" s="351">
        <v>0</v>
      </c>
      <c r="G49" s="351">
        <v>1</v>
      </c>
      <c r="H49" s="352">
        <v>76133.460000000006</v>
      </c>
      <c r="I49" s="352">
        <v>974.44</v>
      </c>
      <c r="J49" s="352">
        <v>0</v>
      </c>
      <c r="K49" s="352">
        <v>77107.899999999994</v>
      </c>
      <c r="L49" s="352">
        <v>982.65</v>
      </c>
      <c r="M49" s="352">
        <v>0</v>
      </c>
      <c r="N49" s="352">
        <v>0</v>
      </c>
      <c r="O49" s="352">
        <v>974.44</v>
      </c>
      <c r="P49" s="352">
        <v>982.65</v>
      </c>
      <c r="Q49" s="352">
        <v>0</v>
      </c>
      <c r="R49" s="352">
        <v>0</v>
      </c>
      <c r="S49" s="352">
        <v>75150.81</v>
      </c>
      <c r="T49" s="352">
        <v>401.99</v>
      </c>
      <c r="U49" s="352">
        <v>641.41999999999996</v>
      </c>
      <c r="V49" s="352">
        <v>0</v>
      </c>
      <c r="W49" s="352">
        <v>401.99</v>
      </c>
      <c r="X49" s="352">
        <v>641.41999999999996</v>
      </c>
      <c r="Y49" s="352">
        <v>0</v>
      </c>
      <c r="Z49" s="352">
        <v>0</v>
      </c>
      <c r="AA49" s="352">
        <v>0</v>
      </c>
      <c r="AB49" s="352">
        <v>79.47</v>
      </c>
      <c r="AC49" s="352">
        <v>84.5</v>
      </c>
      <c r="AD49" s="352">
        <v>0</v>
      </c>
      <c r="AE49" s="352">
        <v>0</v>
      </c>
      <c r="AF49" s="352">
        <v>29.39</v>
      </c>
      <c r="AG49" s="352">
        <v>0</v>
      </c>
      <c r="AH49" s="352">
        <v>90.72</v>
      </c>
      <c r="AI49" s="352">
        <v>111.09</v>
      </c>
      <c r="AJ49" s="352">
        <v>0</v>
      </c>
      <c r="AK49" s="352">
        <v>0</v>
      </c>
      <c r="AL49" s="352">
        <v>0</v>
      </c>
      <c r="AM49" s="352">
        <v>0</v>
      </c>
      <c r="AN49" s="352">
        <v>0</v>
      </c>
      <c r="AO49" s="352">
        <v>0</v>
      </c>
      <c r="AP49" s="352">
        <v>0</v>
      </c>
      <c r="AQ49" s="352">
        <v>753.18899999999996</v>
      </c>
      <c r="AR49" s="352">
        <v>0</v>
      </c>
      <c r="AS49" s="352">
        <v>0</v>
      </c>
      <c r="AT49" s="352">
        <v>0</v>
      </c>
      <c r="AU49" s="352">
        <f t="shared" si="0"/>
        <v>4148.8589999999995</v>
      </c>
      <c r="AV49" s="352">
        <v>0</v>
      </c>
      <c r="AW49" s="352">
        <v>0</v>
      </c>
      <c r="AX49" s="353">
        <v>58</v>
      </c>
      <c r="AY49" s="353">
        <v>300</v>
      </c>
      <c r="AZ49" s="352">
        <v>648157.39</v>
      </c>
      <c r="BA49" s="352">
        <v>177210</v>
      </c>
      <c r="BB49" s="354">
        <v>90</v>
      </c>
      <c r="BC49" s="354">
        <v>38.166993397663802</v>
      </c>
      <c r="BD49" s="354">
        <v>10.11</v>
      </c>
      <c r="BE49" s="354"/>
      <c r="BF49" s="350" t="s">
        <v>472</v>
      </c>
      <c r="BG49" s="347"/>
      <c r="BH49" s="350" t="s">
        <v>473</v>
      </c>
      <c r="BI49" s="350" t="s">
        <v>478</v>
      </c>
      <c r="BJ49" s="350"/>
      <c r="BK49" s="350" t="s">
        <v>248</v>
      </c>
      <c r="BL49" s="348" t="s">
        <v>0</v>
      </c>
      <c r="BM49" s="354">
        <v>591659.69685165002</v>
      </c>
      <c r="BN49" s="348" t="s">
        <v>398</v>
      </c>
      <c r="BO49" s="354"/>
      <c r="BP49" s="355">
        <v>37890</v>
      </c>
      <c r="BQ49" s="355">
        <v>46997</v>
      </c>
      <c r="BR49" s="354">
        <v>0</v>
      </c>
      <c r="BS49" s="354">
        <v>79.47</v>
      </c>
      <c r="BT49" s="354">
        <v>84.5</v>
      </c>
    </row>
    <row r="50" spans="1:72" s="344" customFormat="1" ht="18.2" customHeight="1" x14ac:dyDescent="0.15">
      <c r="A50" s="356">
        <v>48</v>
      </c>
      <c r="B50" s="357" t="s">
        <v>313</v>
      </c>
      <c r="C50" s="357" t="s">
        <v>17</v>
      </c>
      <c r="D50" s="358">
        <v>45200</v>
      </c>
      <c r="E50" s="359" t="s">
        <v>319</v>
      </c>
      <c r="F50" s="360">
        <v>170</v>
      </c>
      <c r="G50" s="360">
        <v>169</v>
      </c>
      <c r="H50" s="361">
        <v>44432.82</v>
      </c>
      <c r="I50" s="361">
        <v>51446.32</v>
      </c>
      <c r="J50" s="361">
        <v>0</v>
      </c>
      <c r="K50" s="361">
        <v>95879.14</v>
      </c>
      <c r="L50" s="361">
        <v>572.09</v>
      </c>
      <c r="M50" s="361">
        <v>0</v>
      </c>
      <c r="N50" s="361">
        <v>0</v>
      </c>
      <c r="O50" s="361">
        <v>0</v>
      </c>
      <c r="P50" s="361">
        <v>0</v>
      </c>
      <c r="Q50" s="361">
        <v>0</v>
      </c>
      <c r="R50" s="361">
        <v>0</v>
      </c>
      <c r="S50" s="361">
        <v>95879.14</v>
      </c>
      <c r="T50" s="361">
        <v>108201.97</v>
      </c>
      <c r="U50" s="361">
        <v>374.31</v>
      </c>
      <c r="V50" s="361">
        <v>0</v>
      </c>
      <c r="W50" s="361">
        <v>0</v>
      </c>
      <c r="X50" s="361">
        <v>0</v>
      </c>
      <c r="Y50" s="361">
        <v>0</v>
      </c>
      <c r="Z50" s="361">
        <v>0</v>
      </c>
      <c r="AA50" s="361">
        <v>108576.28</v>
      </c>
      <c r="AB50" s="361">
        <v>0</v>
      </c>
      <c r="AC50" s="361">
        <v>0</v>
      </c>
      <c r="AD50" s="361">
        <v>0</v>
      </c>
      <c r="AE50" s="361">
        <v>0</v>
      </c>
      <c r="AF50" s="361">
        <v>0</v>
      </c>
      <c r="AG50" s="361">
        <v>0</v>
      </c>
      <c r="AH50" s="361">
        <v>0</v>
      </c>
      <c r="AI50" s="361">
        <v>0</v>
      </c>
      <c r="AJ50" s="361">
        <v>0</v>
      </c>
      <c r="AK50" s="361">
        <v>0</v>
      </c>
      <c r="AL50" s="361">
        <v>0</v>
      </c>
      <c r="AM50" s="361">
        <v>0</v>
      </c>
      <c r="AN50" s="361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361">
        <f t="shared" si="0"/>
        <v>0</v>
      </c>
      <c r="AV50" s="361">
        <v>52018.41</v>
      </c>
      <c r="AW50" s="361">
        <v>108576.28</v>
      </c>
      <c r="AX50" s="362">
        <v>59</v>
      </c>
      <c r="AY50" s="362">
        <v>300</v>
      </c>
      <c r="AZ50" s="361">
        <v>378181.63</v>
      </c>
      <c r="BA50" s="361">
        <v>103266</v>
      </c>
      <c r="BB50" s="363">
        <v>90</v>
      </c>
      <c r="BC50" s="363">
        <v>83.562088199407398</v>
      </c>
      <c r="BD50" s="363">
        <v>10.11</v>
      </c>
      <c r="BE50" s="363"/>
      <c r="BF50" s="359" t="s">
        <v>472</v>
      </c>
      <c r="BG50" s="356"/>
      <c r="BH50" s="359" t="s">
        <v>316</v>
      </c>
      <c r="BI50" s="359" t="s">
        <v>509</v>
      </c>
      <c r="BJ50" s="359"/>
      <c r="BK50" s="359" t="s">
        <v>277</v>
      </c>
      <c r="BL50" s="357" t="s">
        <v>0</v>
      </c>
      <c r="BM50" s="363">
        <v>754853.11345009995</v>
      </c>
      <c r="BN50" s="357" t="s">
        <v>398</v>
      </c>
      <c r="BO50" s="363"/>
      <c r="BP50" s="364">
        <v>37894</v>
      </c>
      <c r="BQ50" s="364">
        <v>46997</v>
      </c>
      <c r="BR50" s="363">
        <v>38045.410000000003</v>
      </c>
      <c r="BS50" s="363">
        <v>65</v>
      </c>
      <c r="BT50" s="363">
        <v>29.33</v>
      </c>
    </row>
    <row r="51" spans="1:72" s="344" customFormat="1" ht="18.2" customHeight="1" x14ac:dyDescent="0.15">
      <c r="A51" s="347">
        <v>49</v>
      </c>
      <c r="B51" s="348" t="s">
        <v>313</v>
      </c>
      <c r="C51" s="348" t="s">
        <v>17</v>
      </c>
      <c r="D51" s="349">
        <v>45200</v>
      </c>
      <c r="E51" s="350" t="s">
        <v>345</v>
      </c>
      <c r="F51" s="351">
        <v>163</v>
      </c>
      <c r="G51" s="351">
        <v>162</v>
      </c>
      <c r="H51" s="352">
        <v>70096.710000000006</v>
      </c>
      <c r="I51" s="352">
        <v>79581.89</v>
      </c>
      <c r="J51" s="352">
        <v>0</v>
      </c>
      <c r="K51" s="352">
        <v>149678.6</v>
      </c>
      <c r="L51" s="352">
        <v>902.42</v>
      </c>
      <c r="M51" s="352">
        <v>0</v>
      </c>
      <c r="N51" s="352">
        <v>0</v>
      </c>
      <c r="O51" s="352">
        <v>0</v>
      </c>
      <c r="P51" s="352">
        <v>0</v>
      </c>
      <c r="Q51" s="352">
        <v>0</v>
      </c>
      <c r="R51" s="352">
        <v>0</v>
      </c>
      <c r="S51" s="352">
        <v>149678.6</v>
      </c>
      <c r="T51" s="352">
        <v>162263.81</v>
      </c>
      <c r="U51" s="352">
        <v>590.5</v>
      </c>
      <c r="V51" s="352">
        <v>0</v>
      </c>
      <c r="W51" s="352">
        <v>0</v>
      </c>
      <c r="X51" s="352">
        <v>0</v>
      </c>
      <c r="Y51" s="352">
        <v>0</v>
      </c>
      <c r="Z51" s="352">
        <v>0</v>
      </c>
      <c r="AA51" s="352">
        <v>162854.31</v>
      </c>
      <c r="AB51" s="352">
        <v>0</v>
      </c>
      <c r="AC51" s="352">
        <v>0</v>
      </c>
      <c r="AD51" s="352">
        <v>0</v>
      </c>
      <c r="AE51" s="352">
        <v>0</v>
      </c>
      <c r="AF51" s="352">
        <v>0</v>
      </c>
      <c r="AG51" s="352">
        <v>0</v>
      </c>
      <c r="AH51" s="352">
        <v>0</v>
      </c>
      <c r="AI51" s="352">
        <v>0</v>
      </c>
      <c r="AJ51" s="352">
        <v>0</v>
      </c>
      <c r="AK51" s="352">
        <v>0</v>
      </c>
      <c r="AL51" s="352">
        <v>0</v>
      </c>
      <c r="AM51" s="352">
        <v>0</v>
      </c>
      <c r="AN51" s="352">
        <v>0</v>
      </c>
      <c r="AO51" s="352">
        <v>0</v>
      </c>
      <c r="AP51" s="352">
        <v>0</v>
      </c>
      <c r="AQ51" s="352">
        <v>0</v>
      </c>
      <c r="AR51" s="352">
        <v>0</v>
      </c>
      <c r="AS51" s="352">
        <v>0</v>
      </c>
      <c r="AT51" s="352">
        <v>0</v>
      </c>
      <c r="AU51" s="352">
        <f t="shared" si="0"/>
        <v>0</v>
      </c>
      <c r="AV51" s="352">
        <v>80484.31</v>
      </c>
      <c r="AW51" s="352">
        <v>162854.31</v>
      </c>
      <c r="AX51" s="353">
        <v>60</v>
      </c>
      <c r="AY51" s="353">
        <v>300</v>
      </c>
      <c r="AZ51" s="352">
        <v>596380.69999999995</v>
      </c>
      <c r="BA51" s="352">
        <v>162900</v>
      </c>
      <c r="BB51" s="354">
        <v>90</v>
      </c>
      <c r="BC51" s="354">
        <v>82.695359116022104</v>
      </c>
      <c r="BD51" s="354">
        <v>10.11</v>
      </c>
      <c r="BE51" s="354"/>
      <c r="BF51" s="350" t="s">
        <v>472</v>
      </c>
      <c r="BG51" s="347"/>
      <c r="BH51" s="350" t="s">
        <v>316</v>
      </c>
      <c r="BI51" s="350" t="s">
        <v>503</v>
      </c>
      <c r="BJ51" s="350"/>
      <c r="BK51" s="350" t="s">
        <v>277</v>
      </c>
      <c r="BL51" s="348" t="s">
        <v>0</v>
      </c>
      <c r="BM51" s="354">
        <v>1178414.3790490001</v>
      </c>
      <c r="BN51" s="348" t="s">
        <v>398</v>
      </c>
      <c r="BO51" s="354"/>
      <c r="BP51" s="355">
        <v>37893</v>
      </c>
      <c r="BQ51" s="355">
        <v>46997</v>
      </c>
      <c r="BR51" s="354">
        <v>48873.09</v>
      </c>
      <c r="BS51" s="354">
        <v>73.05</v>
      </c>
      <c r="BT51" s="354">
        <v>29.36</v>
      </c>
    </row>
    <row r="52" spans="1:72" s="344" customFormat="1" ht="18.2" customHeight="1" x14ac:dyDescent="0.15">
      <c r="A52" s="356">
        <v>50</v>
      </c>
      <c r="B52" s="357" t="s">
        <v>313</v>
      </c>
      <c r="C52" s="357" t="s">
        <v>17</v>
      </c>
      <c r="D52" s="358">
        <v>45200</v>
      </c>
      <c r="E52" s="359" t="s">
        <v>346</v>
      </c>
      <c r="F52" s="360">
        <v>22</v>
      </c>
      <c r="G52" s="360">
        <v>21</v>
      </c>
      <c r="H52" s="361">
        <v>69231.87</v>
      </c>
      <c r="I52" s="361">
        <v>16685.59</v>
      </c>
      <c r="J52" s="361">
        <v>0</v>
      </c>
      <c r="K52" s="361">
        <v>85917.46</v>
      </c>
      <c r="L52" s="361">
        <v>909.7</v>
      </c>
      <c r="M52" s="361">
        <v>0</v>
      </c>
      <c r="N52" s="361">
        <v>0</v>
      </c>
      <c r="O52" s="361">
        <v>0</v>
      </c>
      <c r="P52" s="361">
        <v>0</v>
      </c>
      <c r="Q52" s="361">
        <v>0</v>
      </c>
      <c r="R52" s="361">
        <v>0</v>
      </c>
      <c r="S52" s="361">
        <v>85917.46</v>
      </c>
      <c r="T52" s="361">
        <v>13186.42</v>
      </c>
      <c r="U52" s="361">
        <v>583.22</v>
      </c>
      <c r="V52" s="361">
        <v>0</v>
      </c>
      <c r="W52" s="361">
        <v>0</v>
      </c>
      <c r="X52" s="361">
        <v>0</v>
      </c>
      <c r="Y52" s="361">
        <v>0</v>
      </c>
      <c r="Z52" s="361">
        <v>0</v>
      </c>
      <c r="AA52" s="361">
        <v>13769.64</v>
      </c>
      <c r="AB52" s="361">
        <v>0</v>
      </c>
      <c r="AC52" s="361">
        <v>0</v>
      </c>
      <c r="AD52" s="361">
        <v>0</v>
      </c>
      <c r="AE52" s="361">
        <v>0</v>
      </c>
      <c r="AF52" s="361">
        <v>0</v>
      </c>
      <c r="AG52" s="361">
        <v>0</v>
      </c>
      <c r="AH52" s="361">
        <v>0</v>
      </c>
      <c r="AI52" s="361">
        <v>0</v>
      </c>
      <c r="AJ52" s="361">
        <v>0</v>
      </c>
      <c r="AK52" s="361">
        <v>0</v>
      </c>
      <c r="AL52" s="361">
        <v>0</v>
      </c>
      <c r="AM52" s="361">
        <v>0</v>
      </c>
      <c r="AN52" s="361">
        <v>0</v>
      </c>
      <c r="AO52" s="361">
        <v>0</v>
      </c>
      <c r="AP52" s="361">
        <v>0</v>
      </c>
      <c r="AQ52" s="361">
        <v>0</v>
      </c>
      <c r="AR52" s="361">
        <v>0</v>
      </c>
      <c r="AS52" s="361">
        <v>0</v>
      </c>
      <c r="AT52" s="361">
        <v>0</v>
      </c>
      <c r="AU52" s="361">
        <f t="shared" si="0"/>
        <v>0</v>
      </c>
      <c r="AV52" s="361">
        <v>17595.29</v>
      </c>
      <c r="AW52" s="361">
        <v>13769.64</v>
      </c>
      <c r="AX52" s="362">
        <v>59</v>
      </c>
      <c r="AY52" s="362">
        <v>300</v>
      </c>
      <c r="AZ52" s="361">
        <v>596380.69999999995</v>
      </c>
      <c r="BA52" s="361">
        <v>162900</v>
      </c>
      <c r="BB52" s="363">
        <v>90</v>
      </c>
      <c r="BC52" s="363">
        <v>47.468209944751401</v>
      </c>
      <c r="BD52" s="363">
        <v>10.11</v>
      </c>
      <c r="BE52" s="363"/>
      <c r="BF52" s="359" t="s">
        <v>472</v>
      </c>
      <c r="BG52" s="356"/>
      <c r="BH52" s="359" t="s">
        <v>316</v>
      </c>
      <c r="BI52" s="359" t="s">
        <v>503</v>
      </c>
      <c r="BJ52" s="359"/>
      <c r="BK52" s="359" t="s">
        <v>277</v>
      </c>
      <c r="BL52" s="357" t="s">
        <v>0</v>
      </c>
      <c r="BM52" s="363">
        <v>676425.15546889999</v>
      </c>
      <c r="BN52" s="357" t="s">
        <v>398</v>
      </c>
      <c r="BO52" s="363"/>
      <c r="BP52" s="364">
        <v>37893</v>
      </c>
      <c r="BQ52" s="364">
        <v>46997</v>
      </c>
      <c r="BR52" s="363">
        <v>6081.99</v>
      </c>
      <c r="BS52" s="363">
        <v>73.05</v>
      </c>
      <c r="BT52" s="363">
        <v>29.36</v>
      </c>
    </row>
    <row r="53" spans="1:72" s="344" customFormat="1" ht="18.2" customHeight="1" x14ac:dyDescent="0.15">
      <c r="A53" s="347">
        <v>51</v>
      </c>
      <c r="B53" s="348" t="s">
        <v>313</v>
      </c>
      <c r="C53" s="348" t="s">
        <v>17</v>
      </c>
      <c r="D53" s="349">
        <v>45200</v>
      </c>
      <c r="E53" s="350" t="s">
        <v>347</v>
      </c>
      <c r="F53" s="351">
        <v>176</v>
      </c>
      <c r="G53" s="351">
        <v>175</v>
      </c>
      <c r="H53" s="352">
        <v>35237.54</v>
      </c>
      <c r="I53" s="352">
        <v>41444.160000000003</v>
      </c>
      <c r="J53" s="352">
        <v>0</v>
      </c>
      <c r="K53" s="352">
        <v>76681.7</v>
      </c>
      <c r="L53" s="352">
        <v>453.74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0</v>
      </c>
      <c r="S53" s="352">
        <v>76681.7</v>
      </c>
      <c r="T53" s="352">
        <v>89487.7</v>
      </c>
      <c r="U53" s="352">
        <v>296.85000000000002</v>
      </c>
      <c r="V53" s="352">
        <v>0</v>
      </c>
      <c r="W53" s="352">
        <v>0</v>
      </c>
      <c r="X53" s="352">
        <v>0</v>
      </c>
      <c r="Y53" s="352">
        <v>0</v>
      </c>
      <c r="Z53" s="352">
        <v>0</v>
      </c>
      <c r="AA53" s="352">
        <v>89784.55</v>
      </c>
      <c r="AB53" s="352">
        <v>0</v>
      </c>
      <c r="AC53" s="352">
        <v>0</v>
      </c>
      <c r="AD53" s="352">
        <v>0</v>
      </c>
      <c r="AE53" s="352">
        <v>0</v>
      </c>
      <c r="AF53" s="352">
        <v>0</v>
      </c>
      <c r="AG53" s="352">
        <v>0</v>
      </c>
      <c r="AH53" s="352">
        <v>0</v>
      </c>
      <c r="AI53" s="352">
        <v>0</v>
      </c>
      <c r="AJ53" s="352">
        <v>0</v>
      </c>
      <c r="AK53" s="352">
        <v>0</v>
      </c>
      <c r="AL53" s="352">
        <v>0</v>
      </c>
      <c r="AM53" s="352">
        <v>0</v>
      </c>
      <c r="AN53" s="352">
        <v>0</v>
      </c>
      <c r="AO53" s="352">
        <v>0</v>
      </c>
      <c r="AP53" s="352">
        <v>0</v>
      </c>
      <c r="AQ53" s="352">
        <v>0</v>
      </c>
      <c r="AR53" s="352">
        <v>0</v>
      </c>
      <c r="AS53" s="352">
        <v>0</v>
      </c>
      <c r="AT53" s="352">
        <v>0</v>
      </c>
      <c r="AU53" s="352">
        <f t="shared" si="0"/>
        <v>0</v>
      </c>
      <c r="AV53" s="352">
        <v>41897.9</v>
      </c>
      <c r="AW53" s="352">
        <v>89784.55</v>
      </c>
      <c r="AX53" s="353">
        <v>59</v>
      </c>
      <c r="AY53" s="353">
        <v>300</v>
      </c>
      <c r="AZ53" s="352">
        <v>299932.27</v>
      </c>
      <c r="BA53" s="352">
        <v>81900</v>
      </c>
      <c r="BB53" s="354">
        <v>90</v>
      </c>
      <c r="BC53" s="354">
        <v>84.265604395604399</v>
      </c>
      <c r="BD53" s="354">
        <v>10.11</v>
      </c>
      <c r="BE53" s="354"/>
      <c r="BF53" s="350" t="s">
        <v>472</v>
      </c>
      <c r="BG53" s="347"/>
      <c r="BH53" s="350" t="s">
        <v>316</v>
      </c>
      <c r="BI53" s="350" t="s">
        <v>509</v>
      </c>
      <c r="BJ53" s="350"/>
      <c r="BK53" s="350" t="s">
        <v>277</v>
      </c>
      <c r="BL53" s="348" t="s">
        <v>0</v>
      </c>
      <c r="BM53" s="354">
        <v>603712.34024050005</v>
      </c>
      <c r="BN53" s="348" t="s">
        <v>398</v>
      </c>
      <c r="BO53" s="354"/>
      <c r="BP53" s="355">
        <v>37894</v>
      </c>
      <c r="BQ53" s="355">
        <v>46997</v>
      </c>
      <c r="BR53" s="354">
        <v>35308.980000000003</v>
      </c>
      <c r="BS53" s="354">
        <v>65</v>
      </c>
      <c r="BT53" s="354">
        <v>29.34</v>
      </c>
    </row>
    <row r="54" spans="1:72" s="344" customFormat="1" ht="18.2" customHeight="1" x14ac:dyDescent="0.15">
      <c r="A54" s="356">
        <v>52</v>
      </c>
      <c r="B54" s="357" t="s">
        <v>313</v>
      </c>
      <c r="C54" s="357" t="s">
        <v>17</v>
      </c>
      <c r="D54" s="358">
        <v>45200</v>
      </c>
      <c r="E54" s="359" t="s">
        <v>517</v>
      </c>
      <c r="F54" s="360">
        <v>3</v>
      </c>
      <c r="G54" s="360">
        <v>3</v>
      </c>
      <c r="H54" s="361">
        <v>69579.490000000005</v>
      </c>
      <c r="I54" s="361">
        <v>2426.0700000000002</v>
      </c>
      <c r="J54" s="361">
        <v>0</v>
      </c>
      <c r="K54" s="361">
        <v>72005.56</v>
      </c>
      <c r="L54" s="361">
        <v>906.78</v>
      </c>
      <c r="M54" s="361">
        <v>0</v>
      </c>
      <c r="N54" s="361">
        <v>0</v>
      </c>
      <c r="O54" s="361">
        <v>1024.92</v>
      </c>
      <c r="P54" s="361">
        <v>0</v>
      </c>
      <c r="Q54" s="361">
        <v>0</v>
      </c>
      <c r="R54" s="361">
        <v>0</v>
      </c>
      <c r="S54" s="361">
        <v>70980.639999999999</v>
      </c>
      <c r="T54" s="361">
        <v>1202.3399999999999</v>
      </c>
      <c r="U54" s="361">
        <v>586.14</v>
      </c>
      <c r="V54" s="361">
        <v>0</v>
      </c>
      <c r="W54" s="361">
        <v>601.23</v>
      </c>
      <c r="X54" s="361">
        <v>0</v>
      </c>
      <c r="Y54" s="361">
        <v>0</v>
      </c>
      <c r="Z54" s="361">
        <v>0</v>
      </c>
      <c r="AA54" s="361">
        <v>1187.25</v>
      </c>
      <c r="AB54" s="361">
        <v>0</v>
      </c>
      <c r="AC54" s="361">
        <v>0</v>
      </c>
      <c r="AD54" s="361">
        <v>0</v>
      </c>
      <c r="AE54" s="361">
        <v>0</v>
      </c>
      <c r="AF54" s="361">
        <v>0</v>
      </c>
      <c r="AG54" s="361">
        <v>0</v>
      </c>
      <c r="AH54" s="361">
        <v>0</v>
      </c>
      <c r="AI54" s="361">
        <v>0</v>
      </c>
      <c r="AJ54" s="361">
        <v>73.05</v>
      </c>
      <c r="AK54" s="361">
        <v>0</v>
      </c>
      <c r="AL54" s="361">
        <v>0</v>
      </c>
      <c r="AM54" s="361">
        <v>29.35</v>
      </c>
      <c r="AN54" s="361">
        <v>0</v>
      </c>
      <c r="AO54" s="361">
        <v>83.39</v>
      </c>
      <c r="AP54" s="361">
        <v>102.25</v>
      </c>
      <c r="AQ54" s="361">
        <v>0</v>
      </c>
      <c r="AR54" s="361">
        <v>0</v>
      </c>
      <c r="AS54" s="361">
        <v>2.5400000000000002E-3</v>
      </c>
      <c r="AT54" s="361">
        <v>0</v>
      </c>
      <c r="AU54" s="361">
        <f t="shared" si="0"/>
        <v>1914.1874600000001</v>
      </c>
      <c r="AV54" s="361">
        <v>2307.9299999999998</v>
      </c>
      <c r="AW54" s="361">
        <v>1187.25</v>
      </c>
      <c r="AX54" s="362">
        <v>59</v>
      </c>
      <c r="AY54" s="362">
        <v>300</v>
      </c>
      <c r="AZ54" s="361">
        <v>596568.57999999996</v>
      </c>
      <c r="BA54" s="361">
        <v>162900</v>
      </c>
      <c r="BB54" s="363">
        <v>90</v>
      </c>
      <c r="BC54" s="363">
        <v>39.215823204419898</v>
      </c>
      <c r="BD54" s="363">
        <v>10.11</v>
      </c>
      <c r="BE54" s="363"/>
      <c r="BF54" s="359" t="s">
        <v>472</v>
      </c>
      <c r="BG54" s="356"/>
      <c r="BH54" s="359" t="s">
        <v>316</v>
      </c>
      <c r="BI54" s="359" t="s">
        <v>503</v>
      </c>
      <c r="BJ54" s="359"/>
      <c r="BK54" s="359" t="s">
        <v>487</v>
      </c>
      <c r="BL54" s="357" t="s">
        <v>0</v>
      </c>
      <c r="BM54" s="363">
        <v>558828.09439760004</v>
      </c>
      <c r="BN54" s="357" t="s">
        <v>398</v>
      </c>
      <c r="BO54" s="363"/>
      <c r="BP54" s="364">
        <v>37894</v>
      </c>
      <c r="BQ54" s="364">
        <v>46997</v>
      </c>
      <c r="BR54" s="363">
        <v>576.08000000000004</v>
      </c>
      <c r="BS54" s="363">
        <v>73.05</v>
      </c>
      <c r="BT54" s="363">
        <v>29.35</v>
      </c>
    </row>
    <row r="55" spans="1:72" s="344" customFormat="1" ht="18.2" customHeight="1" x14ac:dyDescent="0.15">
      <c r="A55" s="347">
        <v>53</v>
      </c>
      <c r="B55" s="348" t="s">
        <v>313</v>
      </c>
      <c r="C55" s="348" t="s">
        <v>17</v>
      </c>
      <c r="D55" s="349">
        <v>45200</v>
      </c>
      <c r="E55" s="350" t="s">
        <v>320</v>
      </c>
      <c r="F55" s="348" t="s">
        <v>613</v>
      </c>
      <c r="G55" s="351">
        <v>88</v>
      </c>
      <c r="H55" s="352">
        <v>63682.79</v>
      </c>
      <c r="I55" s="352">
        <v>50793.3</v>
      </c>
      <c r="J55" s="352">
        <v>23652.12</v>
      </c>
      <c r="K55" s="352">
        <v>114476.09</v>
      </c>
      <c r="L55" s="352">
        <v>819.9</v>
      </c>
      <c r="M55" s="352">
        <v>0</v>
      </c>
      <c r="N55" s="352">
        <v>0</v>
      </c>
      <c r="O55" s="352">
        <v>50793.3</v>
      </c>
      <c r="P55" s="352">
        <v>819.9</v>
      </c>
      <c r="Q55" s="352">
        <v>62862.89</v>
      </c>
      <c r="R55" s="352">
        <v>0</v>
      </c>
      <c r="S55" s="352">
        <v>0</v>
      </c>
      <c r="T55" s="352">
        <v>68560.59</v>
      </c>
      <c r="U55" s="352">
        <v>536.47</v>
      </c>
      <c r="V55" s="352">
        <v>0</v>
      </c>
      <c r="W55" s="352">
        <v>68560.59</v>
      </c>
      <c r="X55" s="352">
        <v>536.47</v>
      </c>
      <c r="Y55" s="352">
        <v>0</v>
      </c>
      <c r="Z55" s="352">
        <v>0</v>
      </c>
      <c r="AA55" s="352">
        <v>0</v>
      </c>
      <c r="AB55" s="352">
        <v>66.37</v>
      </c>
      <c r="AC55" s="352">
        <v>0</v>
      </c>
      <c r="AD55" s="352">
        <v>0</v>
      </c>
      <c r="AE55" s="352">
        <v>0</v>
      </c>
      <c r="AF55" s="352">
        <v>29.35</v>
      </c>
      <c r="AG55" s="352">
        <v>0</v>
      </c>
      <c r="AH55" s="352">
        <v>75.760000000000005</v>
      </c>
      <c r="AI55" s="352">
        <v>92.72</v>
      </c>
      <c r="AJ55" s="352">
        <v>5840.56</v>
      </c>
      <c r="AK55" s="352">
        <v>0</v>
      </c>
      <c r="AL55" s="352">
        <v>0</v>
      </c>
      <c r="AM55" s="352">
        <v>3116.93</v>
      </c>
      <c r="AN55" s="352">
        <v>0</v>
      </c>
      <c r="AO55" s="352">
        <v>6666.88</v>
      </c>
      <c r="AP55" s="352">
        <v>8144.74</v>
      </c>
      <c r="AQ55" s="352">
        <v>0</v>
      </c>
      <c r="AR55" s="352">
        <v>0</v>
      </c>
      <c r="AS55" s="352">
        <v>4771.5720819999997</v>
      </c>
      <c r="AT55" s="352">
        <v>93130.37000000001</v>
      </c>
      <c r="AU55" s="352">
        <f t="shared" si="0"/>
        <v>86052.397917999959</v>
      </c>
      <c r="AV55" s="352">
        <v>0</v>
      </c>
      <c r="AW55" s="352">
        <v>0</v>
      </c>
      <c r="AX55" s="353">
        <v>58</v>
      </c>
      <c r="AY55" s="353">
        <v>300</v>
      </c>
      <c r="AZ55" s="352">
        <v>596568.57999999996</v>
      </c>
      <c r="BA55" s="352">
        <v>148000</v>
      </c>
      <c r="BB55" s="354">
        <v>81.77</v>
      </c>
      <c r="BC55" s="354">
        <v>0</v>
      </c>
      <c r="BD55" s="354">
        <v>10.11</v>
      </c>
      <c r="BE55" s="354"/>
      <c r="BF55" s="350" t="s">
        <v>472</v>
      </c>
      <c r="BG55" s="347"/>
      <c r="BH55" s="350" t="s">
        <v>316</v>
      </c>
      <c r="BI55" s="350" t="s">
        <v>503</v>
      </c>
      <c r="BJ55" s="350"/>
      <c r="BK55" s="350" t="s">
        <v>248</v>
      </c>
      <c r="BL55" s="348" t="s">
        <v>0</v>
      </c>
      <c r="BM55" s="354">
        <v>0</v>
      </c>
      <c r="BN55" s="348" t="s">
        <v>398</v>
      </c>
      <c r="BO55" s="354"/>
      <c r="BP55" s="355">
        <v>37894</v>
      </c>
      <c r="BQ55" s="355">
        <v>46997</v>
      </c>
      <c r="BR55" s="354">
        <v>0</v>
      </c>
      <c r="BS55" s="354">
        <v>0</v>
      </c>
      <c r="BT55" s="354">
        <v>0</v>
      </c>
    </row>
    <row r="56" spans="1:72" s="344" customFormat="1" ht="18.2" customHeight="1" x14ac:dyDescent="0.15">
      <c r="A56" s="356">
        <v>54</v>
      </c>
      <c r="B56" s="357" t="s">
        <v>313</v>
      </c>
      <c r="C56" s="357" t="s">
        <v>17</v>
      </c>
      <c r="D56" s="358">
        <v>45200</v>
      </c>
      <c r="E56" s="359" t="s">
        <v>518</v>
      </c>
      <c r="F56" s="360">
        <v>0</v>
      </c>
      <c r="G56" s="360">
        <v>0</v>
      </c>
      <c r="H56" s="361">
        <v>56678.84</v>
      </c>
      <c r="I56" s="361">
        <v>0</v>
      </c>
      <c r="J56" s="361">
        <v>0</v>
      </c>
      <c r="K56" s="361">
        <v>56678.84</v>
      </c>
      <c r="L56" s="361">
        <v>755.59</v>
      </c>
      <c r="M56" s="361">
        <v>0</v>
      </c>
      <c r="N56" s="361">
        <v>0</v>
      </c>
      <c r="O56" s="361">
        <v>0</v>
      </c>
      <c r="P56" s="361">
        <v>755.59</v>
      </c>
      <c r="Q56" s="361">
        <v>0</v>
      </c>
      <c r="R56" s="361">
        <v>0</v>
      </c>
      <c r="S56" s="361">
        <v>55923.25</v>
      </c>
      <c r="T56" s="361">
        <v>0</v>
      </c>
      <c r="U56" s="361">
        <v>477.52</v>
      </c>
      <c r="V56" s="361">
        <v>0</v>
      </c>
      <c r="W56" s="361">
        <v>0</v>
      </c>
      <c r="X56" s="361">
        <v>477.52</v>
      </c>
      <c r="Y56" s="361">
        <v>0</v>
      </c>
      <c r="Z56" s="361">
        <v>0</v>
      </c>
      <c r="AA56" s="361">
        <v>0</v>
      </c>
      <c r="AB56" s="361">
        <v>65</v>
      </c>
      <c r="AC56" s="361">
        <v>0</v>
      </c>
      <c r="AD56" s="361">
        <v>0</v>
      </c>
      <c r="AE56" s="361">
        <v>0</v>
      </c>
      <c r="AF56" s="361">
        <v>0</v>
      </c>
      <c r="AG56" s="361">
        <v>0</v>
      </c>
      <c r="AH56" s="361">
        <v>69.11</v>
      </c>
      <c r="AI56" s="361">
        <v>84.35</v>
      </c>
      <c r="AJ56" s="361">
        <v>0</v>
      </c>
      <c r="AK56" s="361">
        <v>0</v>
      </c>
      <c r="AL56" s="361">
        <v>0</v>
      </c>
      <c r="AM56" s="361">
        <v>0</v>
      </c>
      <c r="AN56" s="361">
        <v>0</v>
      </c>
      <c r="AO56" s="361">
        <v>0</v>
      </c>
      <c r="AP56" s="361">
        <v>0</v>
      </c>
      <c r="AQ56" s="361">
        <v>0.121</v>
      </c>
      <c r="AR56" s="361">
        <v>0</v>
      </c>
      <c r="AS56" s="361">
        <v>0</v>
      </c>
      <c r="AT56" s="361">
        <v>0</v>
      </c>
      <c r="AU56" s="361">
        <f t="shared" si="0"/>
        <v>1451.691</v>
      </c>
      <c r="AV56" s="361">
        <v>0</v>
      </c>
      <c r="AW56" s="361">
        <v>0</v>
      </c>
      <c r="AX56" s="362">
        <v>58</v>
      </c>
      <c r="AY56" s="362">
        <v>300</v>
      </c>
      <c r="AZ56" s="361">
        <v>492745.87</v>
      </c>
      <c r="BA56" s="361">
        <v>134550</v>
      </c>
      <c r="BB56" s="363">
        <v>90</v>
      </c>
      <c r="BC56" s="363">
        <v>37.406856187290998</v>
      </c>
      <c r="BD56" s="363">
        <v>10.11</v>
      </c>
      <c r="BE56" s="363"/>
      <c r="BF56" s="359" t="s">
        <v>472</v>
      </c>
      <c r="BG56" s="356"/>
      <c r="BH56" s="359" t="s">
        <v>316</v>
      </c>
      <c r="BI56" s="359" t="s">
        <v>503</v>
      </c>
      <c r="BJ56" s="359"/>
      <c r="BK56" s="359" t="s">
        <v>248</v>
      </c>
      <c r="BL56" s="357" t="s">
        <v>0</v>
      </c>
      <c r="BM56" s="363">
        <v>440281.78993625002</v>
      </c>
      <c r="BN56" s="357" t="s">
        <v>398</v>
      </c>
      <c r="BO56" s="363"/>
      <c r="BP56" s="364">
        <v>37894</v>
      </c>
      <c r="BQ56" s="364">
        <v>46997</v>
      </c>
      <c r="BR56" s="363">
        <v>0</v>
      </c>
      <c r="BS56" s="363">
        <v>65</v>
      </c>
      <c r="BT56" s="363">
        <v>0</v>
      </c>
    </row>
    <row r="57" spans="1:72" s="344" customFormat="1" ht="18.2" customHeight="1" x14ac:dyDescent="0.15">
      <c r="A57" s="347">
        <v>55</v>
      </c>
      <c r="B57" s="348" t="s">
        <v>313</v>
      </c>
      <c r="C57" s="348" t="s">
        <v>17</v>
      </c>
      <c r="D57" s="349">
        <v>45200</v>
      </c>
      <c r="E57" s="350" t="s">
        <v>348</v>
      </c>
      <c r="F57" s="351">
        <v>136</v>
      </c>
      <c r="G57" s="351">
        <v>135</v>
      </c>
      <c r="H57" s="352">
        <v>35237.54</v>
      </c>
      <c r="I57" s="352">
        <v>36497.33</v>
      </c>
      <c r="J57" s="352">
        <v>0</v>
      </c>
      <c r="K57" s="352">
        <v>71734.87</v>
      </c>
      <c r="L57" s="352">
        <v>453.74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0</v>
      </c>
      <c r="S57" s="352">
        <v>71734.87</v>
      </c>
      <c r="T57" s="352">
        <v>64631.95</v>
      </c>
      <c r="U57" s="352">
        <v>296.85000000000002</v>
      </c>
      <c r="V57" s="352">
        <v>0</v>
      </c>
      <c r="W57" s="352">
        <v>0</v>
      </c>
      <c r="X57" s="352">
        <v>0</v>
      </c>
      <c r="Y57" s="352">
        <v>0</v>
      </c>
      <c r="Z57" s="352">
        <v>0</v>
      </c>
      <c r="AA57" s="352">
        <v>64928.800000000003</v>
      </c>
      <c r="AB57" s="352">
        <v>0</v>
      </c>
      <c r="AC57" s="352">
        <v>0</v>
      </c>
      <c r="AD57" s="352">
        <v>0</v>
      </c>
      <c r="AE57" s="352">
        <v>0</v>
      </c>
      <c r="AF57" s="352">
        <v>0</v>
      </c>
      <c r="AG57" s="352">
        <v>0</v>
      </c>
      <c r="AH57" s="352">
        <v>0</v>
      </c>
      <c r="AI57" s="352">
        <v>0</v>
      </c>
      <c r="AJ57" s="352">
        <v>0</v>
      </c>
      <c r="AK57" s="352">
        <v>0</v>
      </c>
      <c r="AL57" s="352">
        <v>0</v>
      </c>
      <c r="AM57" s="352">
        <v>0</v>
      </c>
      <c r="AN57" s="352">
        <v>0</v>
      </c>
      <c r="AO57" s="352">
        <v>0</v>
      </c>
      <c r="AP57" s="352">
        <v>0</v>
      </c>
      <c r="AQ57" s="352">
        <v>0</v>
      </c>
      <c r="AR57" s="352">
        <v>0</v>
      </c>
      <c r="AS57" s="352">
        <v>0</v>
      </c>
      <c r="AT57" s="352">
        <v>0</v>
      </c>
      <c r="AU57" s="352">
        <f t="shared" si="0"/>
        <v>0</v>
      </c>
      <c r="AV57" s="352">
        <v>36951.07</v>
      </c>
      <c r="AW57" s="352">
        <v>64928.800000000003</v>
      </c>
      <c r="AX57" s="353">
        <v>58</v>
      </c>
      <c r="AY57" s="353">
        <v>300</v>
      </c>
      <c r="AZ57" s="352">
        <v>299932.27</v>
      </c>
      <c r="BA57" s="352">
        <v>81900</v>
      </c>
      <c r="BB57" s="354">
        <v>90</v>
      </c>
      <c r="BC57" s="354">
        <v>78.829527472527502</v>
      </c>
      <c r="BD57" s="354">
        <v>10.11</v>
      </c>
      <c r="BE57" s="354"/>
      <c r="BF57" s="350" t="s">
        <v>472</v>
      </c>
      <c r="BG57" s="347"/>
      <c r="BH57" s="350" t="s">
        <v>316</v>
      </c>
      <c r="BI57" s="350" t="s">
        <v>509</v>
      </c>
      <c r="BJ57" s="350"/>
      <c r="BK57" s="350" t="s">
        <v>277</v>
      </c>
      <c r="BL57" s="348" t="s">
        <v>0</v>
      </c>
      <c r="BM57" s="354">
        <v>564766.12078955001</v>
      </c>
      <c r="BN57" s="348" t="s">
        <v>398</v>
      </c>
      <c r="BO57" s="354"/>
      <c r="BP57" s="355">
        <v>37894</v>
      </c>
      <c r="BQ57" s="355">
        <v>46997</v>
      </c>
      <c r="BR57" s="354">
        <v>26860.04</v>
      </c>
      <c r="BS57" s="354">
        <v>65</v>
      </c>
      <c r="BT57" s="354">
        <v>29.34</v>
      </c>
    </row>
    <row r="58" spans="1:72" s="344" customFormat="1" ht="18.2" customHeight="1" x14ac:dyDescent="0.15">
      <c r="A58" s="356">
        <v>56</v>
      </c>
      <c r="B58" s="357" t="s">
        <v>313</v>
      </c>
      <c r="C58" s="357" t="s">
        <v>17</v>
      </c>
      <c r="D58" s="358">
        <v>45200</v>
      </c>
      <c r="E58" s="359" t="s">
        <v>349</v>
      </c>
      <c r="F58" s="360">
        <v>57</v>
      </c>
      <c r="G58" s="360">
        <v>56</v>
      </c>
      <c r="H58" s="361">
        <v>66131.17</v>
      </c>
      <c r="I58" s="361">
        <v>38202.01</v>
      </c>
      <c r="J58" s="361">
        <v>0</v>
      </c>
      <c r="K58" s="361">
        <v>104333.18</v>
      </c>
      <c r="L58" s="361">
        <v>858.84</v>
      </c>
      <c r="M58" s="361">
        <v>0</v>
      </c>
      <c r="N58" s="361">
        <v>0</v>
      </c>
      <c r="O58" s="361">
        <v>0</v>
      </c>
      <c r="P58" s="361">
        <v>0</v>
      </c>
      <c r="Q58" s="361">
        <v>0</v>
      </c>
      <c r="R58" s="361">
        <v>0</v>
      </c>
      <c r="S58" s="361">
        <v>104333.18</v>
      </c>
      <c r="T58" s="361">
        <v>40604.19</v>
      </c>
      <c r="U58" s="361">
        <v>557.1</v>
      </c>
      <c r="V58" s="361">
        <v>0</v>
      </c>
      <c r="W58" s="361">
        <v>0</v>
      </c>
      <c r="X58" s="361">
        <v>0</v>
      </c>
      <c r="Y58" s="361">
        <v>0</v>
      </c>
      <c r="Z58" s="361">
        <v>0</v>
      </c>
      <c r="AA58" s="361">
        <v>41161.29</v>
      </c>
      <c r="AB58" s="361">
        <v>0</v>
      </c>
      <c r="AC58" s="361">
        <v>0</v>
      </c>
      <c r="AD58" s="361">
        <v>0</v>
      </c>
      <c r="AE58" s="361">
        <v>0</v>
      </c>
      <c r="AF58" s="361">
        <v>0</v>
      </c>
      <c r="AG58" s="361">
        <v>0</v>
      </c>
      <c r="AH58" s="361">
        <v>0</v>
      </c>
      <c r="AI58" s="361">
        <v>0</v>
      </c>
      <c r="AJ58" s="361">
        <v>0</v>
      </c>
      <c r="AK58" s="361">
        <v>0</v>
      </c>
      <c r="AL58" s="361">
        <v>0</v>
      </c>
      <c r="AM58" s="361">
        <v>0</v>
      </c>
      <c r="AN58" s="361">
        <v>0</v>
      </c>
      <c r="AO58" s="361">
        <v>0</v>
      </c>
      <c r="AP58" s="361">
        <v>0</v>
      </c>
      <c r="AQ58" s="361">
        <v>0</v>
      </c>
      <c r="AR58" s="361">
        <v>0</v>
      </c>
      <c r="AS58" s="361">
        <v>0</v>
      </c>
      <c r="AT58" s="361">
        <v>0</v>
      </c>
      <c r="AU58" s="361">
        <f t="shared" si="0"/>
        <v>0</v>
      </c>
      <c r="AV58" s="361">
        <v>39060.85</v>
      </c>
      <c r="AW58" s="361">
        <v>41161.29</v>
      </c>
      <c r="AX58" s="362">
        <v>58</v>
      </c>
      <c r="AY58" s="362">
        <v>300</v>
      </c>
      <c r="AZ58" s="361">
        <v>596568.57999999996</v>
      </c>
      <c r="BA58" s="361">
        <v>154500</v>
      </c>
      <c r="BB58" s="363">
        <v>85.36</v>
      </c>
      <c r="BC58" s="363">
        <v>57.643237830420702</v>
      </c>
      <c r="BD58" s="363">
        <v>10.11</v>
      </c>
      <c r="BE58" s="363"/>
      <c r="BF58" s="359" t="s">
        <v>472</v>
      </c>
      <c r="BG58" s="356"/>
      <c r="BH58" s="359" t="s">
        <v>316</v>
      </c>
      <c r="BI58" s="359" t="s">
        <v>503</v>
      </c>
      <c r="BJ58" s="359"/>
      <c r="BK58" s="359" t="s">
        <v>277</v>
      </c>
      <c r="BL58" s="357" t="s">
        <v>0</v>
      </c>
      <c r="BM58" s="363">
        <v>821411.47447869997</v>
      </c>
      <c r="BN58" s="357" t="s">
        <v>398</v>
      </c>
      <c r="BO58" s="363"/>
      <c r="BP58" s="364">
        <v>37894</v>
      </c>
      <c r="BQ58" s="364">
        <v>46997</v>
      </c>
      <c r="BR58" s="363">
        <v>15616.8</v>
      </c>
      <c r="BS58" s="363">
        <v>69.28</v>
      </c>
      <c r="BT58" s="363">
        <v>29.35</v>
      </c>
    </row>
    <row r="59" spans="1:72" s="344" customFormat="1" ht="18.2" customHeight="1" x14ac:dyDescent="0.15">
      <c r="A59" s="347">
        <v>57</v>
      </c>
      <c r="B59" s="348" t="s">
        <v>313</v>
      </c>
      <c r="C59" s="348" t="s">
        <v>17</v>
      </c>
      <c r="D59" s="349">
        <v>45200</v>
      </c>
      <c r="E59" s="350" t="s">
        <v>350</v>
      </c>
      <c r="F59" s="351">
        <v>186</v>
      </c>
      <c r="G59" s="351">
        <v>185</v>
      </c>
      <c r="H59" s="352">
        <v>35237.54</v>
      </c>
      <c r="I59" s="352">
        <v>42442.45</v>
      </c>
      <c r="J59" s="352">
        <v>0</v>
      </c>
      <c r="K59" s="352">
        <v>77679.990000000005</v>
      </c>
      <c r="L59" s="352">
        <v>453.74</v>
      </c>
      <c r="M59" s="352">
        <v>0</v>
      </c>
      <c r="N59" s="352">
        <v>0</v>
      </c>
      <c r="O59" s="352">
        <v>0</v>
      </c>
      <c r="P59" s="352">
        <v>0</v>
      </c>
      <c r="Q59" s="352">
        <v>0</v>
      </c>
      <c r="R59" s="352">
        <v>0</v>
      </c>
      <c r="S59" s="352">
        <v>77679.990000000005</v>
      </c>
      <c r="T59" s="352">
        <v>96412.96</v>
      </c>
      <c r="U59" s="352">
        <v>296.85000000000002</v>
      </c>
      <c r="V59" s="352">
        <v>0</v>
      </c>
      <c r="W59" s="352">
        <v>0</v>
      </c>
      <c r="X59" s="352">
        <v>0</v>
      </c>
      <c r="Y59" s="352">
        <v>0</v>
      </c>
      <c r="Z59" s="352">
        <v>0</v>
      </c>
      <c r="AA59" s="352">
        <v>96709.81</v>
      </c>
      <c r="AB59" s="352">
        <v>0</v>
      </c>
      <c r="AC59" s="352">
        <v>0</v>
      </c>
      <c r="AD59" s="352">
        <v>0</v>
      </c>
      <c r="AE59" s="352">
        <v>0</v>
      </c>
      <c r="AF59" s="352">
        <v>0</v>
      </c>
      <c r="AG59" s="352">
        <v>0</v>
      </c>
      <c r="AH59" s="352">
        <v>0</v>
      </c>
      <c r="AI59" s="352">
        <v>0</v>
      </c>
      <c r="AJ59" s="352">
        <v>0</v>
      </c>
      <c r="AK59" s="352">
        <v>0</v>
      </c>
      <c r="AL59" s="352">
        <v>0</v>
      </c>
      <c r="AM59" s="352">
        <v>0</v>
      </c>
      <c r="AN59" s="352">
        <v>0</v>
      </c>
      <c r="AO59" s="352">
        <v>0</v>
      </c>
      <c r="AP59" s="352">
        <v>0</v>
      </c>
      <c r="AQ59" s="352">
        <v>0</v>
      </c>
      <c r="AR59" s="352">
        <v>0</v>
      </c>
      <c r="AS59" s="352">
        <v>0</v>
      </c>
      <c r="AT59" s="352">
        <v>0</v>
      </c>
      <c r="AU59" s="352">
        <f t="shared" si="0"/>
        <v>0</v>
      </c>
      <c r="AV59" s="352">
        <v>42896.19</v>
      </c>
      <c r="AW59" s="352">
        <v>96709.81</v>
      </c>
      <c r="AX59" s="353">
        <v>59</v>
      </c>
      <c r="AY59" s="353">
        <v>300</v>
      </c>
      <c r="AZ59" s="352">
        <v>299932.27</v>
      </c>
      <c r="BA59" s="352">
        <v>81900</v>
      </c>
      <c r="BB59" s="354">
        <v>90</v>
      </c>
      <c r="BC59" s="354">
        <v>85.362626373626398</v>
      </c>
      <c r="BD59" s="354">
        <v>10.11</v>
      </c>
      <c r="BE59" s="354"/>
      <c r="BF59" s="350" t="s">
        <v>472</v>
      </c>
      <c r="BG59" s="347"/>
      <c r="BH59" s="350" t="s">
        <v>316</v>
      </c>
      <c r="BI59" s="350" t="s">
        <v>509</v>
      </c>
      <c r="BJ59" s="350"/>
      <c r="BK59" s="350" t="s">
        <v>277</v>
      </c>
      <c r="BL59" s="348" t="s">
        <v>0</v>
      </c>
      <c r="BM59" s="354">
        <v>611571.84247034998</v>
      </c>
      <c r="BN59" s="348" t="s">
        <v>398</v>
      </c>
      <c r="BO59" s="354"/>
      <c r="BP59" s="355">
        <v>37894</v>
      </c>
      <c r="BQ59" s="355">
        <v>46997</v>
      </c>
      <c r="BR59" s="354">
        <v>37679.1</v>
      </c>
      <c r="BS59" s="354">
        <v>65</v>
      </c>
      <c r="BT59" s="354">
        <v>29.34</v>
      </c>
    </row>
    <row r="60" spans="1:72" s="344" customFormat="1" ht="18.2" customHeight="1" x14ac:dyDescent="0.15">
      <c r="A60" s="356">
        <v>58</v>
      </c>
      <c r="B60" s="357" t="s">
        <v>313</v>
      </c>
      <c r="C60" s="357" t="s">
        <v>17</v>
      </c>
      <c r="D60" s="358">
        <v>45200</v>
      </c>
      <c r="E60" s="359" t="s">
        <v>520</v>
      </c>
      <c r="F60" s="360">
        <v>0</v>
      </c>
      <c r="G60" s="360">
        <v>0</v>
      </c>
      <c r="H60" s="361">
        <v>19455.05</v>
      </c>
      <c r="I60" s="361">
        <v>0</v>
      </c>
      <c r="J60" s="361">
        <v>0</v>
      </c>
      <c r="K60" s="361">
        <v>19455.05</v>
      </c>
      <c r="L60" s="361">
        <v>246.32</v>
      </c>
      <c r="M60" s="361">
        <v>0</v>
      </c>
      <c r="N60" s="361">
        <v>0</v>
      </c>
      <c r="O60" s="361">
        <v>0</v>
      </c>
      <c r="P60" s="361">
        <v>246.32</v>
      </c>
      <c r="Q60" s="361">
        <v>0</v>
      </c>
      <c r="R60" s="361">
        <v>0</v>
      </c>
      <c r="S60" s="361">
        <v>19208.73</v>
      </c>
      <c r="T60" s="361">
        <v>0</v>
      </c>
      <c r="U60" s="361">
        <v>161.63999999999999</v>
      </c>
      <c r="V60" s="361">
        <v>0</v>
      </c>
      <c r="W60" s="361">
        <v>0</v>
      </c>
      <c r="X60" s="361">
        <v>161.63999999999999</v>
      </c>
      <c r="Y60" s="361">
        <v>0</v>
      </c>
      <c r="Z60" s="361">
        <v>0</v>
      </c>
      <c r="AA60" s="361">
        <v>0</v>
      </c>
      <c r="AB60" s="361">
        <v>65</v>
      </c>
      <c r="AC60" s="361">
        <v>0</v>
      </c>
      <c r="AD60" s="361">
        <v>0</v>
      </c>
      <c r="AE60" s="361">
        <v>0</v>
      </c>
      <c r="AF60" s="361">
        <v>0</v>
      </c>
      <c r="AG60" s="361">
        <v>0</v>
      </c>
      <c r="AH60" s="361">
        <v>25.05</v>
      </c>
      <c r="AI60" s="361">
        <v>28.48</v>
      </c>
      <c r="AJ60" s="361">
        <v>0</v>
      </c>
      <c r="AK60" s="361">
        <v>0</v>
      </c>
      <c r="AL60" s="361">
        <v>0</v>
      </c>
      <c r="AM60" s="361">
        <v>0</v>
      </c>
      <c r="AN60" s="361">
        <v>0</v>
      </c>
      <c r="AO60" s="361">
        <v>0</v>
      </c>
      <c r="AP60" s="361">
        <v>0</v>
      </c>
      <c r="AQ60" s="361">
        <v>4.2999999999999997E-2</v>
      </c>
      <c r="AR60" s="361">
        <v>0</v>
      </c>
      <c r="AS60" s="361">
        <v>0</v>
      </c>
      <c r="AT60" s="361">
        <v>0</v>
      </c>
      <c r="AU60" s="361">
        <f t="shared" si="0"/>
        <v>526.5329999999999</v>
      </c>
      <c r="AV60" s="361">
        <v>0</v>
      </c>
      <c r="AW60" s="361">
        <v>0</v>
      </c>
      <c r="AX60" s="362">
        <v>60</v>
      </c>
      <c r="AY60" s="362">
        <v>300</v>
      </c>
      <c r="AZ60" s="361">
        <v>165366.70000000001</v>
      </c>
      <c r="BA60" s="361">
        <v>45000</v>
      </c>
      <c r="BB60" s="363">
        <v>90</v>
      </c>
      <c r="BC60" s="363">
        <v>38.417459999999998</v>
      </c>
      <c r="BD60" s="363">
        <v>9.9700000000000006</v>
      </c>
      <c r="BE60" s="363"/>
      <c r="BF60" s="359" t="s">
        <v>472</v>
      </c>
      <c r="BG60" s="356"/>
      <c r="BH60" s="359" t="s">
        <v>316</v>
      </c>
      <c r="BI60" s="359" t="s">
        <v>521</v>
      </c>
      <c r="BJ60" s="359" t="s">
        <v>522</v>
      </c>
      <c r="BK60" s="359" t="s">
        <v>248</v>
      </c>
      <c r="BL60" s="357" t="s">
        <v>0</v>
      </c>
      <c r="BM60" s="363">
        <v>151229.65898445001</v>
      </c>
      <c r="BN60" s="357" t="s">
        <v>398</v>
      </c>
      <c r="BO60" s="363"/>
      <c r="BP60" s="364">
        <v>37916</v>
      </c>
      <c r="BQ60" s="364">
        <v>47026</v>
      </c>
      <c r="BR60" s="363">
        <v>0</v>
      </c>
      <c r="BS60" s="363">
        <v>65</v>
      </c>
      <c r="BT60" s="363">
        <v>0</v>
      </c>
    </row>
    <row r="61" spans="1:72" s="344" customFormat="1" ht="18.2" customHeight="1" x14ac:dyDescent="0.15">
      <c r="A61" s="347">
        <v>59</v>
      </c>
      <c r="B61" s="348" t="s">
        <v>313</v>
      </c>
      <c r="C61" s="348" t="s">
        <v>17</v>
      </c>
      <c r="D61" s="349">
        <v>45200</v>
      </c>
      <c r="E61" s="350" t="s">
        <v>523</v>
      </c>
      <c r="F61" s="351">
        <v>1</v>
      </c>
      <c r="G61" s="351">
        <v>0</v>
      </c>
      <c r="H61" s="352">
        <v>56082.55</v>
      </c>
      <c r="I61" s="352">
        <v>0</v>
      </c>
      <c r="J61" s="352">
        <v>0</v>
      </c>
      <c r="K61" s="352">
        <v>56082.55</v>
      </c>
      <c r="L61" s="352">
        <v>713.07</v>
      </c>
      <c r="M61" s="352">
        <v>0</v>
      </c>
      <c r="N61" s="352">
        <v>0</v>
      </c>
      <c r="O61" s="352">
        <v>0</v>
      </c>
      <c r="P61" s="352">
        <v>0</v>
      </c>
      <c r="Q61" s="352">
        <v>0</v>
      </c>
      <c r="R61" s="352">
        <v>0</v>
      </c>
      <c r="S61" s="352">
        <v>56082.55</v>
      </c>
      <c r="T61" s="352">
        <v>0</v>
      </c>
      <c r="U61" s="352">
        <v>465.95</v>
      </c>
      <c r="V61" s="352">
        <v>0</v>
      </c>
      <c r="W61" s="352">
        <v>0</v>
      </c>
      <c r="X61" s="352">
        <v>0</v>
      </c>
      <c r="Y61" s="352">
        <v>0</v>
      </c>
      <c r="Z61" s="352">
        <v>0</v>
      </c>
      <c r="AA61" s="352">
        <v>465.95</v>
      </c>
      <c r="AB61" s="352">
        <v>0</v>
      </c>
      <c r="AC61" s="352">
        <v>84.5</v>
      </c>
      <c r="AD61" s="352">
        <v>0</v>
      </c>
      <c r="AE61" s="352">
        <v>0</v>
      </c>
      <c r="AF61" s="352">
        <v>0</v>
      </c>
      <c r="AG61" s="352">
        <v>0</v>
      </c>
      <c r="AH61" s="352">
        <v>0</v>
      </c>
      <c r="AI61" s="352">
        <v>0</v>
      </c>
      <c r="AJ61" s="352">
        <v>0</v>
      </c>
      <c r="AK61" s="352">
        <v>0</v>
      </c>
      <c r="AL61" s="352">
        <v>0</v>
      </c>
      <c r="AM61" s="352">
        <v>0</v>
      </c>
      <c r="AN61" s="352">
        <v>0</v>
      </c>
      <c r="AO61" s="352">
        <v>0</v>
      </c>
      <c r="AP61" s="352">
        <v>0</v>
      </c>
      <c r="AQ61" s="352">
        <v>0</v>
      </c>
      <c r="AR61" s="352">
        <v>0</v>
      </c>
      <c r="AS61" s="352">
        <v>0</v>
      </c>
      <c r="AT61" s="352">
        <v>84.5</v>
      </c>
      <c r="AU61" s="352">
        <f t="shared" si="0"/>
        <v>0</v>
      </c>
      <c r="AV61" s="352">
        <v>713.07</v>
      </c>
      <c r="AW61" s="352">
        <v>465.95</v>
      </c>
      <c r="AX61" s="353">
        <v>59</v>
      </c>
      <c r="AY61" s="353">
        <v>300</v>
      </c>
      <c r="AZ61" s="352">
        <v>478450.34</v>
      </c>
      <c r="BA61" s="352">
        <v>130050</v>
      </c>
      <c r="BB61" s="354">
        <v>90</v>
      </c>
      <c r="BC61" s="354">
        <v>38.811453287197203</v>
      </c>
      <c r="BD61" s="354">
        <v>9.9700000000000006</v>
      </c>
      <c r="BE61" s="354"/>
      <c r="BF61" s="350" t="s">
        <v>472</v>
      </c>
      <c r="BG61" s="347"/>
      <c r="BH61" s="350" t="s">
        <v>473</v>
      </c>
      <c r="BI61" s="350" t="s">
        <v>478</v>
      </c>
      <c r="BJ61" s="350"/>
      <c r="BK61" s="350" t="s">
        <v>487</v>
      </c>
      <c r="BL61" s="348" t="s">
        <v>0</v>
      </c>
      <c r="BM61" s="354">
        <v>441535.95326074999</v>
      </c>
      <c r="BN61" s="348" t="s">
        <v>398</v>
      </c>
      <c r="BO61" s="354"/>
      <c r="BP61" s="355">
        <v>37925</v>
      </c>
      <c r="BQ61" s="355">
        <v>47026</v>
      </c>
      <c r="BR61" s="354">
        <v>219.33</v>
      </c>
      <c r="BS61" s="354">
        <v>142.34</v>
      </c>
      <c r="BT61" s="354">
        <v>84.5</v>
      </c>
    </row>
    <row r="62" spans="1:72" s="344" customFormat="1" ht="18.2" customHeight="1" x14ac:dyDescent="0.15">
      <c r="A62" s="356">
        <v>60</v>
      </c>
      <c r="B62" s="357" t="s">
        <v>313</v>
      </c>
      <c r="C62" s="357" t="s">
        <v>17</v>
      </c>
      <c r="D62" s="358">
        <v>45200</v>
      </c>
      <c r="E62" s="359" t="s">
        <v>524</v>
      </c>
      <c r="F62" s="360">
        <v>0</v>
      </c>
      <c r="G62" s="360">
        <v>0</v>
      </c>
      <c r="H62" s="361">
        <v>32535.67</v>
      </c>
      <c r="I62" s="361">
        <v>0</v>
      </c>
      <c r="J62" s="361">
        <v>0</v>
      </c>
      <c r="K62" s="361">
        <v>32535.67</v>
      </c>
      <c r="L62" s="361">
        <v>282.27999999999997</v>
      </c>
      <c r="M62" s="361">
        <v>0</v>
      </c>
      <c r="N62" s="361">
        <v>0</v>
      </c>
      <c r="O62" s="361">
        <v>0</v>
      </c>
      <c r="P62" s="361">
        <v>282.27999999999997</v>
      </c>
      <c r="Q62" s="361">
        <v>0</v>
      </c>
      <c r="R62" s="361">
        <v>0</v>
      </c>
      <c r="S62" s="361">
        <v>32253.39</v>
      </c>
      <c r="T62" s="361">
        <v>0</v>
      </c>
      <c r="U62" s="361">
        <v>211.48</v>
      </c>
      <c r="V62" s="361">
        <v>0</v>
      </c>
      <c r="W62" s="361">
        <v>0</v>
      </c>
      <c r="X62" s="361">
        <v>211.48</v>
      </c>
      <c r="Y62" s="361">
        <v>0</v>
      </c>
      <c r="Z62" s="361">
        <v>0</v>
      </c>
      <c r="AA62" s="361">
        <v>0</v>
      </c>
      <c r="AB62" s="361">
        <v>0</v>
      </c>
      <c r="AC62" s="361">
        <v>0</v>
      </c>
      <c r="AD62" s="361">
        <v>0</v>
      </c>
      <c r="AE62" s="361">
        <v>0</v>
      </c>
      <c r="AF62" s="361">
        <v>0</v>
      </c>
      <c r="AG62" s="361">
        <v>0</v>
      </c>
      <c r="AH62" s="361">
        <v>0</v>
      </c>
      <c r="AI62" s="361">
        <v>40.14</v>
      </c>
      <c r="AJ62" s="361">
        <v>0</v>
      </c>
      <c r="AK62" s="361">
        <v>0</v>
      </c>
      <c r="AL62" s="361">
        <v>0</v>
      </c>
      <c r="AM62" s="361">
        <v>0</v>
      </c>
      <c r="AN62" s="361">
        <v>0</v>
      </c>
      <c r="AO62" s="361">
        <v>0</v>
      </c>
      <c r="AP62" s="361">
        <v>0</v>
      </c>
      <c r="AQ62" s="361">
        <v>14.164</v>
      </c>
      <c r="AR62" s="361">
        <v>0</v>
      </c>
      <c r="AS62" s="361">
        <v>0</v>
      </c>
      <c r="AT62" s="361">
        <v>0</v>
      </c>
      <c r="AU62" s="361">
        <f t="shared" si="0"/>
        <v>548.06399999999996</v>
      </c>
      <c r="AV62" s="361">
        <v>0</v>
      </c>
      <c r="AW62" s="361">
        <v>0</v>
      </c>
      <c r="AX62" s="362">
        <v>91</v>
      </c>
      <c r="AY62" s="362">
        <v>180</v>
      </c>
      <c r="AZ62" s="361">
        <v>71499.856362000006</v>
      </c>
      <c r="BA62" s="361">
        <v>52297.27</v>
      </c>
      <c r="BB62" s="363">
        <v>84</v>
      </c>
      <c r="BC62" s="363">
        <v>51.805472063838103</v>
      </c>
      <c r="BD62" s="363">
        <v>7.8</v>
      </c>
      <c r="BE62" s="363"/>
      <c r="BF62" s="359"/>
      <c r="BG62" s="356"/>
      <c r="BH62" s="359" t="s">
        <v>316</v>
      </c>
      <c r="BI62" s="359" t="s">
        <v>525</v>
      </c>
      <c r="BJ62" s="359" t="s">
        <v>526</v>
      </c>
      <c r="BK62" s="359" t="s">
        <v>248</v>
      </c>
      <c r="BL62" s="357" t="s">
        <v>0</v>
      </c>
      <c r="BM62" s="363">
        <v>253929.81060135001</v>
      </c>
      <c r="BN62" s="357" t="s">
        <v>398</v>
      </c>
      <c r="BO62" s="363"/>
      <c r="BP62" s="364">
        <v>42506</v>
      </c>
      <c r="BQ62" s="364">
        <v>47984</v>
      </c>
      <c r="BR62" s="363">
        <v>0</v>
      </c>
      <c r="BS62" s="363">
        <v>0</v>
      </c>
      <c r="BT62" s="363">
        <v>0</v>
      </c>
    </row>
    <row r="63" spans="1:72" s="344" customFormat="1" ht="18.2" customHeight="1" x14ac:dyDescent="0.15">
      <c r="A63" s="347">
        <v>61</v>
      </c>
      <c r="B63" s="348" t="s">
        <v>313</v>
      </c>
      <c r="C63" s="348" t="s">
        <v>17</v>
      </c>
      <c r="D63" s="349">
        <v>45200</v>
      </c>
      <c r="E63" s="350" t="s">
        <v>527</v>
      </c>
      <c r="F63" s="351">
        <v>13</v>
      </c>
      <c r="G63" s="351">
        <v>12</v>
      </c>
      <c r="H63" s="352">
        <v>35554.17</v>
      </c>
      <c r="I63" s="352">
        <v>10435.4</v>
      </c>
      <c r="J63" s="352">
        <v>0</v>
      </c>
      <c r="K63" s="352">
        <v>45989.57</v>
      </c>
      <c r="L63" s="352">
        <v>907.8</v>
      </c>
      <c r="M63" s="352">
        <v>0</v>
      </c>
      <c r="N63" s="352">
        <v>0</v>
      </c>
      <c r="O63" s="352">
        <v>0</v>
      </c>
      <c r="P63" s="352">
        <v>0</v>
      </c>
      <c r="Q63" s="352">
        <v>0</v>
      </c>
      <c r="R63" s="352">
        <v>0</v>
      </c>
      <c r="S63" s="352">
        <v>45989.57</v>
      </c>
      <c r="T63" s="352">
        <v>3114.11</v>
      </c>
      <c r="U63" s="352">
        <v>231.06</v>
      </c>
      <c r="V63" s="352">
        <v>0</v>
      </c>
      <c r="W63" s="352">
        <v>0</v>
      </c>
      <c r="X63" s="352">
        <v>0</v>
      </c>
      <c r="Y63" s="352">
        <v>0</v>
      </c>
      <c r="Z63" s="352">
        <v>0</v>
      </c>
      <c r="AA63" s="352">
        <v>3345.17</v>
      </c>
      <c r="AB63" s="352">
        <v>0</v>
      </c>
      <c r="AC63" s="352">
        <v>0</v>
      </c>
      <c r="AD63" s="352">
        <v>0</v>
      </c>
      <c r="AE63" s="352">
        <v>0</v>
      </c>
      <c r="AF63" s="352">
        <v>0</v>
      </c>
      <c r="AG63" s="352">
        <v>0</v>
      </c>
      <c r="AH63" s="352">
        <v>0</v>
      </c>
      <c r="AI63" s="352">
        <v>0</v>
      </c>
      <c r="AJ63" s="352">
        <v>0</v>
      </c>
      <c r="AK63" s="352">
        <v>0</v>
      </c>
      <c r="AL63" s="352">
        <v>0</v>
      </c>
      <c r="AM63" s="352">
        <v>0</v>
      </c>
      <c r="AN63" s="352">
        <v>0</v>
      </c>
      <c r="AO63" s="352">
        <v>0</v>
      </c>
      <c r="AP63" s="352">
        <v>0</v>
      </c>
      <c r="AQ63" s="352">
        <v>0</v>
      </c>
      <c r="AR63" s="352">
        <v>0</v>
      </c>
      <c r="AS63" s="352">
        <v>0</v>
      </c>
      <c r="AT63" s="352">
        <v>0</v>
      </c>
      <c r="AU63" s="352">
        <f t="shared" si="0"/>
        <v>0</v>
      </c>
      <c r="AV63" s="352">
        <v>11343.2</v>
      </c>
      <c r="AW63" s="352">
        <v>3345.17</v>
      </c>
      <c r="AX63" s="353">
        <v>34</v>
      </c>
      <c r="AY63" s="353">
        <v>120</v>
      </c>
      <c r="AZ63" s="352">
        <v>646069</v>
      </c>
      <c r="BA63" s="352">
        <v>94689.33</v>
      </c>
      <c r="BB63" s="354">
        <v>0.55000000000000004</v>
      </c>
      <c r="BC63" s="354">
        <v>0.267128973243342</v>
      </c>
      <c r="BD63" s="354">
        <v>7.8</v>
      </c>
      <c r="BE63" s="354"/>
      <c r="BF63" s="350"/>
      <c r="BG63" s="347"/>
      <c r="BH63" s="350" t="s">
        <v>473</v>
      </c>
      <c r="BI63" s="350" t="s">
        <v>140</v>
      </c>
      <c r="BJ63" s="350" t="s">
        <v>486</v>
      </c>
      <c r="BK63" s="350" t="s">
        <v>277</v>
      </c>
      <c r="BL63" s="348" t="s">
        <v>0</v>
      </c>
      <c r="BM63" s="354">
        <v>362074.27497505001</v>
      </c>
      <c r="BN63" s="348" t="s">
        <v>398</v>
      </c>
      <c r="BO63" s="354"/>
      <c r="BP63" s="355">
        <v>42606</v>
      </c>
      <c r="BQ63" s="355">
        <v>46258</v>
      </c>
      <c r="BR63" s="354">
        <v>1237.5999999999999</v>
      </c>
      <c r="BS63" s="354">
        <v>0</v>
      </c>
      <c r="BT63" s="354">
        <v>29.21</v>
      </c>
    </row>
    <row r="64" spans="1:72" s="344" customFormat="1" ht="18.2" customHeight="1" x14ac:dyDescent="0.15">
      <c r="A64" s="356">
        <v>62</v>
      </c>
      <c r="B64" s="357" t="s">
        <v>313</v>
      </c>
      <c r="C64" s="357" t="s">
        <v>17</v>
      </c>
      <c r="D64" s="358">
        <v>45200</v>
      </c>
      <c r="E64" s="359" t="s">
        <v>351</v>
      </c>
      <c r="F64" s="360">
        <v>31</v>
      </c>
      <c r="G64" s="360">
        <v>30</v>
      </c>
      <c r="H64" s="361">
        <v>40975.65</v>
      </c>
      <c r="I64" s="361">
        <v>24414.48</v>
      </c>
      <c r="J64" s="361">
        <v>0</v>
      </c>
      <c r="K64" s="361">
        <v>65390.13</v>
      </c>
      <c r="L64" s="361">
        <v>851.84</v>
      </c>
      <c r="M64" s="361">
        <v>0</v>
      </c>
      <c r="N64" s="361">
        <v>0</v>
      </c>
      <c r="O64" s="361">
        <v>0</v>
      </c>
      <c r="P64" s="361">
        <v>0</v>
      </c>
      <c r="Q64" s="361">
        <v>0</v>
      </c>
      <c r="R64" s="361">
        <v>0</v>
      </c>
      <c r="S64" s="361">
        <v>65390.13</v>
      </c>
      <c r="T64" s="361">
        <v>10821.28</v>
      </c>
      <c r="U64" s="361">
        <v>266.31</v>
      </c>
      <c r="V64" s="361">
        <v>0</v>
      </c>
      <c r="W64" s="361">
        <v>0</v>
      </c>
      <c r="X64" s="361">
        <v>0</v>
      </c>
      <c r="Y64" s="361">
        <v>0</v>
      </c>
      <c r="Z64" s="361">
        <v>0</v>
      </c>
      <c r="AA64" s="361">
        <v>11087.59</v>
      </c>
      <c r="AB64" s="361">
        <v>0</v>
      </c>
      <c r="AC64" s="361">
        <v>0</v>
      </c>
      <c r="AD64" s="361">
        <v>0</v>
      </c>
      <c r="AE64" s="361">
        <v>0</v>
      </c>
      <c r="AF64" s="361">
        <v>0</v>
      </c>
      <c r="AG64" s="361">
        <v>0</v>
      </c>
      <c r="AH64" s="361">
        <v>0</v>
      </c>
      <c r="AI64" s="361">
        <v>0</v>
      </c>
      <c r="AJ64" s="361">
        <v>0</v>
      </c>
      <c r="AK64" s="361">
        <v>0</v>
      </c>
      <c r="AL64" s="361">
        <v>0</v>
      </c>
      <c r="AM64" s="361">
        <v>0</v>
      </c>
      <c r="AN64" s="361">
        <v>0</v>
      </c>
      <c r="AO64" s="361">
        <v>0</v>
      </c>
      <c r="AP64" s="361">
        <v>0</v>
      </c>
      <c r="AQ64" s="361">
        <v>0</v>
      </c>
      <c r="AR64" s="361">
        <v>0</v>
      </c>
      <c r="AS64" s="361">
        <v>0</v>
      </c>
      <c r="AT64" s="361">
        <v>0</v>
      </c>
      <c r="AU64" s="361">
        <f t="shared" si="0"/>
        <v>0</v>
      </c>
      <c r="AV64" s="361">
        <v>25266.32</v>
      </c>
      <c r="AW64" s="361">
        <v>11087.59</v>
      </c>
      <c r="AX64" s="362">
        <v>43</v>
      </c>
      <c r="AY64" s="362">
        <v>120</v>
      </c>
      <c r="AZ64" s="361">
        <v>505000</v>
      </c>
      <c r="BA64" s="361">
        <v>92967.18</v>
      </c>
      <c r="BB64" s="363">
        <v>0.89834700000000001</v>
      </c>
      <c r="BC64" s="363">
        <v>0.63186844126185204</v>
      </c>
      <c r="BD64" s="363">
        <v>7.8</v>
      </c>
      <c r="BE64" s="363"/>
      <c r="BF64" s="359"/>
      <c r="BG64" s="356"/>
      <c r="BH64" s="359" t="s">
        <v>492</v>
      </c>
      <c r="BI64" s="359" t="s">
        <v>140</v>
      </c>
      <c r="BJ64" s="359" t="s">
        <v>528</v>
      </c>
      <c r="BK64" s="359" t="s">
        <v>277</v>
      </c>
      <c r="BL64" s="357" t="s">
        <v>0</v>
      </c>
      <c r="BM64" s="363">
        <v>514814.20483544999</v>
      </c>
      <c r="BN64" s="357" t="s">
        <v>398</v>
      </c>
      <c r="BO64" s="363"/>
      <c r="BP64" s="364">
        <v>42808</v>
      </c>
      <c r="BQ64" s="364">
        <v>46460</v>
      </c>
      <c r="BR64" s="363">
        <v>3056.87</v>
      </c>
      <c r="BS64" s="363">
        <v>0</v>
      </c>
      <c r="BT64" s="363">
        <v>12.7</v>
      </c>
    </row>
    <row r="65" spans="1:72" s="344" customFormat="1" ht="18.2" customHeight="1" x14ac:dyDescent="0.15">
      <c r="A65" s="347">
        <v>63</v>
      </c>
      <c r="B65" s="348" t="s">
        <v>313</v>
      </c>
      <c r="C65" s="348" t="s">
        <v>17</v>
      </c>
      <c r="D65" s="349">
        <v>45200</v>
      </c>
      <c r="E65" s="350" t="s">
        <v>529</v>
      </c>
      <c r="F65" s="351">
        <v>0</v>
      </c>
      <c r="G65" s="351">
        <v>0</v>
      </c>
      <c r="H65" s="352">
        <v>26066.53</v>
      </c>
      <c r="I65" s="352">
        <v>0</v>
      </c>
      <c r="J65" s="352">
        <v>0</v>
      </c>
      <c r="K65" s="352">
        <v>26066.53</v>
      </c>
      <c r="L65" s="352">
        <v>630.32000000000005</v>
      </c>
      <c r="M65" s="352">
        <v>0</v>
      </c>
      <c r="N65" s="352">
        <v>0</v>
      </c>
      <c r="O65" s="352">
        <v>0</v>
      </c>
      <c r="P65" s="352">
        <v>630.32000000000005</v>
      </c>
      <c r="Q65" s="352">
        <v>0</v>
      </c>
      <c r="R65" s="352">
        <v>0</v>
      </c>
      <c r="S65" s="352">
        <v>25436.21</v>
      </c>
      <c r="T65" s="352">
        <v>0</v>
      </c>
      <c r="U65" s="352">
        <v>169.43</v>
      </c>
      <c r="V65" s="352">
        <v>0</v>
      </c>
      <c r="W65" s="352">
        <v>0</v>
      </c>
      <c r="X65" s="352">
        <v>169.43</v>
      </c>
      <c r="Y65" s="352">
        <v>0</v>
      </c>
      <c r="Z65" s="352">
        <v>0</v>
      </c>
      <c r="AA65" s="352">
        <v>0</v>
      </c>
      <c r="AB65" s="352">
        <v>0</v>
      </c>
      <c r="AC65" s="352">
        <v>0</v>
      </c>
      <c r="AD65" s="352">
        <v>0</v>
      </c>
      <c r="AE65" s="352">
        <v>0</v>
      </c>
      <c r="AF65" s="352">
        <v>0</v>
      </c>
      <c r="AG65" s="352">
        <v>0</v>
      </c>
      <c r="AH65" s="352">
        <v>0</v>
      </c>
      <c r="AI65" s="352">
        <v>45.2</v>
      </c>
      <c r="AJ65" s="352">
        <v>0</v>
      </c>
      <c r="AK65" s="352">
        <v>0</v>
      </c>
      <c r="AL65" s="352">
        <v>0</v>
      </c>
      <c r="AM65" s="352">
        <v>0</v>
      </c>
      <c r="AN65" s="352">
        <v>0</v>
      </c>
      <c r="AO65" s="352">
        <v>0</v>
      </c>
      <c r="AP65" s="352">
        <v>0</v>
      </c>
      <c r="AQ65" s="352">
        <v>2.7040000000000002</v>
      </c>
      <c r="AR65" s="352">
        <v>0</v>
      </c>
      <c r="AS65" s="352">
        <v>0</v>
      </c>
      <c r="AT65" s="352">
        <v>0</v>
      </c>
      <c r="AU65" s="352">
        <f t="shared" si="0"/>
        <v>847.654</v>
      </c>
      <c r="AV65" s="352">
        <v>0</v>
      </c>
      <c r="AW65" s="352">
        <v>0</v>
      </c>
      <c r="AX65" s="353">
        <v>43</v>
      </c>
      <c r="AY65" s="353">
        <v>120</v>
      </c>
      <c r="AZ65" s="352">
        <v>291235</v>
      </c>
      <c r="BA65" s="352">
        <v>66494.62</v>
      </c>
      <c r="BB65" s="354">
        <v>0.85000100000000001</v>
      </c>
      <c r="BC65" s="354">
        <v>0.32515117668482102</v>
      </c>
      <c r="BD65" s="354">
        <v>7.8</v>
      </c>
      <c r="BE65" s="354"/>
      <c r="BF65" s="350"/>
      <c r="BG65" s="347"/>
      <c r="BH65" s="350" t="s">
        <v>482</v>
      </c>
      <c r="BI65" s="350" t="s">
        <v>140</v>
      </c>
      <c r="BJ65" s="350" t="s">
        <v>530</v>
      </c>
      <c r="BK65" s="350" t="s">
        <v>248</v>
      </c>
      <c r="BL65" s="348" t="s">
        <v>0</v>
      </c>
      <c r="BM65" s="354">
        <v>200258.39106264999</v>
      </c>
      <c r="BN65" s="348" t="s">
        <v>398</v>
      </c>
      <c r="BO65" s="354"/>
      <c r="BP65" s="355">
        <v>42809</v>
      </c>
      <c r="BQ65" s="355">
        <v>46461</v>
      </c>
      <c r="BR65" s="354">
        <v>0</v>
      </c>
      <c r="BS65" s="354">
        <v>0</v>
      </c>
      <c r="BT65" s="354">
        <v>0</v>
      </c>
    </row>
    <row r="66" spans="1:72" s="344" customFormat="1" ht="18.2" customHeight="1" x14ac:dyDescent="0.15">
      <c r="A66" s="356">
        <v>64</v>
      </c>
      <c r="B66" s="357" t="s">
        <v>313</v>
      </c>
      <c r="C66" s="357" t="s">
        <v>17</v>
      </c>
      <c r="D66" s="358">
        <v>45200</v>
      </c>
      <c r="E66" s="359" t="s">
        <v>531</v>
      </c>
      <c r="F66" s="360">
        <v>0</v>
      </c>
      <c r="G66" s="360">
        <v>1</v>
      </c>
      <c r="H66" s="361">
        <v>29024.99</v>
      </c>
      <c r="I66" s="361">
        <v>51.17</v>
      </c>
      <c r="J66" s="361">
        <v>0</v>
      </c>
      <c r="K66" s="361">
        <v>29076.16</v>
      </c>
      <c r="L66" s="361">
        <v>303.51</v>
      </c>
      <c r="M66" s="361">
        <v>0</v>
      </c>
      <c r="N66" s="361">
        <v>0</v>
      </c>
      <c r="O66" s="361">
        <v>51.17</v>
      </c>
      <c r="P66" s="361">
        <v>303.51</v>
      </c>
      <c r="Q66" s="361">
        <v>0</v>
      </c>
      <c r="R66" s="361">
        <v>0</v>
      </c>
      <c r="S66" s="361">
        <v>28721.48</v>
      </c>
      <c r="T66" s="361">
        <v>0</v>
      </c>
      <c r="U66" s="361">
        <v>244.29</v>
      </c>
      <c r="V66" s="361">
        <v>0</v>
      </c>
      <c r="W66" s="361">
        <v>0</v>
      </c>
      <c r="X66" s="361">
        <v>244.29</v>
      </c>
      <c r="Y66" s="361">
        <v>0</v>
      </c>
      <c r="Z66" s="361">
        <v>0</v>
      </c>
      <c r="AA66" s="361">
        <v>0</v>
      </c>
      <c r="AB66" s="361">
        <v>65</v>
      </c>
      <c r="AC66" s="361">
        <v>0</v>
      </c>
      <c r="AD66" s="361">
        <v>0</v>
      </c>
      <c r="AE66" s="361">
        <v>0</v>
      </c>
      <c r="AF66" s="361">
        <v>29.57</v>
      </c>
      <c r="AG66" s="361">
        <v>0</v>
      </c>
      <c r="AH66" s="361">
        <v>73.42</v>
      </c>
      <c r="AI66" s="361">
        <v>72.02</v>
      </c>
      <c r="AJ66" s="361">
        <v>0</v>
      </c>
      <c r="AK66" s="361">
        <v>0</v>
      </c>
      <c r="AL66" s="361">
        <v>0</v>
      </c>
      <c r="AM66" s="361">
        <v>0</v>
      </c>
      <c r="AN66" s="361">
        <v>0</v>
      </c>
      <c r="AO66" s="361">
        <v>0</v>
      </c>
      <c r="AP66" s="361">
        <v>0</v>
      </c>
      <c r="AQ66" s="361">
        <v>9.39</v>
      </c>
      <c r="AR66" s="361">
        <v>0</v>
      </c>
      <c r="AS66" s="361">
        <v>0</v>
      </c>
      <c r="AT66" s="361">
        <v>0</v>
      </c>
      <c r="AU66" s="361">
        <f t="shared" si="0"/>
        <v>848.36999999999989</v>
      </c>
      <c r="AV66" s="361">
        <v>0</v>
      </c>
      <c r="AW66" s="361">
        <v>0</v>
      </c>
      <c r="AX66" s="362">
        <v>70</v>
      </c>
      <c r="AY66" s="362">
        <v>360</v>
      </c>
      <c r="AZ66" s="361">
        <v>227234.13</v>
      </c>
      <c r="BA66" s="361">
        <v>61900</v>
      </c>
      <c r="BB66" s="363">
        <v>70.34</v>
      </c>
      <c r="BC66" s="363">
        <v>32.637623638126001</v>
      </c>
      <c r="BD66" s="363">
        <v>10.1</v>
      </c>
      <c r="BE66" s="363"/>
      <c r="BF66" s="359" t="s">
        <v>472</v>
      </c>
      <c r="BG66" s="356"/>
      <c r="BH66" s="359" t="s">
        <v>479</v>
      </c>
      <c r="BI66" s="359" t="s">
        <v>495</v>
      </c>
      <c r="BJ66" s="359"/>
      <c r="BK66" s="359" t="s">
        <v>248</v>
      </c>
      <c r="BL66" s="357" t="s">
        <v>0</v>
      </c>
      <c r="BM66" s="363">
        <v>226123.20678820001</v>
      </c>
      <c r="BN66" s="357" t="s">
        <v>398</v>
      </c>
      <c r="BO66" s="363"/>
      <c r="BP66" s="364">
        <v>36390</v>
      </c>
      <c r="BQ66" s="364">
        <v>47331</v>
      </c>
      <c r="BR66" s="363">
        <v>0</v>
      </c>
      <c r="BS66" s="363">
        <v>65</v>
      </c>
      <c r="BT66" s="363">
        <v>0</v>
      </c>
    </row>
    <row r="67" spans="1:72" s="344" customFormat="1" ht="18.2" customHeight="1" x14ac:dyDescent="0.15">
      <c r="A67" s="347">
        <v>65</v>
      </c>
      <c r="B67" s="348" t="s">
        <v>313</v>
      </c>
      <c r="C67" s="348" t="s">
        <v>17</v>
      </c>
      <c r="D67" s="349">
        <v>45200</v>
      </c>
      <c r="E67" s="350" t="s">
        <v>532</v>
      </c>
      <c r="F67" s="351">
        <v>0</v>
      </c>
      <c r="G67" s="351">
        <v>1</v>
      </c>
      <c r="H67" s="352">
        <v>40820.639999999999</v>
      </c>
      <c r="I67" s="352">
        <v>404.71</v>
      </c>
      <c r="J67" s="352">
        <v>0</v>
      </c>
      <c r="K67" s="352">
        <v>41225.35</v>
      </c>
      <c r="L67" s="352">
        <v>408.15</v>
      </c>
      <c r="M67" s="352">
        <v>0</v>
      </c>
      <c r="N67" s="352">
        <v>0</v>
      </c>
      <c r="O67" s="352">
        <v>404.71</v>
      </c>
      <c r="P67" s="352">
        <v>408.15</v>
      </c>
      <c r="Q67" s="352">
        <v>0</v>
      </c>
      <c r="R67" s="352">
        <v>0</v>
      </c>
      <c r="S67" s="352">
        <v>40412.49</v>
      </c>
      <c r="T67" s="352">
        <v>350.42</v>
      </c>
      <c r="U67" s="352">
        <v>346.98</v>
      </c>
      <c r="V67" s="352">
        <v>0</v>
      </c>
      <c r="W67" s="352">
        <v>350.42</v>
      </c>
      <c r="X67" s="352">
        <v>346.98</v>
      </c>
      <c r="Y67" s="352">
        <v>0</v>
      </c>
      <c r="Z67" s="352">
        <v>0</v>
      </c>
      <c r="AA67" s="352">
        <v>0</v>
      </c>
      <c r="AB67" s="352">
        <v>65</v>
      </c>
      <c r="AC67" s="352">
        <v>0</v>
      </c>
      <c r="AD67" s="352">
        <v>0</v>
      </c>
      <c r="AE67" s="352">
        <v>0</v>
      </c>
      <c r="AF67" s="352">
        <v>29.22</v>
      </c>
      <c r="AG67" s="352">
        <v>0</v>
      </c>
      <c r="AH67" s="352">
        <v>97.09</v>
      </c>
      <c r="AI67" s="352">
        <v>84.01</v>
      </c>
      <c r="AJ67" s="352">
        <v>65</v>
      </c>
      <c r="AK67" s="352">
        <v>0</v>
      </c>
      <c r="AL67" s="352">
        <v>0</v>
      </c>
      <c r="AM67" s="352">
        <v>0</v>
      </c>
      <c r="AN67" s="352">
        <v>0</v>
      </c>
      <c r="AO67" s="352">
        <v>97.09</v>
      </c>
      <c r="AP67" s="352">
        <v>83.91</v>
      </c>
      <c r="AQ67" s="352">
        <v>3.2000000000000001E-2</v>
      </c>
      <c r="AR67" s="352">
        <v>0</v>
      </c>
      <c r="AS67" s="352">
        <v>0</v>
      </c>
      <c r="AT67" s="352">
        <v>0</v>
      </c>
      <c r="AU67" s="352">
        <f t="shared" ref="AU67:AU130" si="1">SUM(AB67:AR67,W67:Y67,O67:R67)-J67-AS67-AT67</f>
        <v>2031.6120000000001</v>
      </c>
      <c r="AV67" s="352">
        <v>0</v>
      </c>
      <c r="AW67" s="352">
        <v>0</v>
      </c>
      <c r="AX67" s="353">
        <v>71</v>
      </c>
      <c r="AY67" s="353">
        <v>360</v>
      </c>
      <c r="AZ67" s="352">
        <v>270543</v>
      </c>
      <c r="BA67" s="352">
        <v>84619</v>
      </c>
      <c r="BB67" s="354">
        <v>81.760000000000005</v>
      </c>
      <c r="BC67" s="354">
        <v>39.047083780238502</v>
      </c>
      <c r="BD67" s="354">
        <v>10.199999999999999</v>
      </c>
      <c r="BE67" s="354"/>
      <c r="BF67" s="350" t="s">
        <v>472</v>
      </c>
      <c r="BG67" s="347"/>
      <c r="BH67" s="350" t="s">
        <v>482</v>
      </c>
      <c r="BI67" s="350" t="s">
        <v>519</v>
      </c>
      <c r="BJ67" s="350"/>
      <c r="BK67" s="350" t="s">
        <v>248</v>
      </c>
      <c r="BL67" s="348" t="s">
        <v>0</v>
      </c>
      <c r="BM67" s="354">
        <v>318166.11933284998</v>
      </c>
      <c r="BN67" s="348" t="s">
        <v>398</v>
      </c>
      <c r="BO67" s="354"/>
      <c r="BP67" s="355">
        <v>36440</v>
      </c>
      <c r="BQ67" s="355">
        <v>47391</v>
      </c>
      <c r="BR67" s="354">
        <v>0</v>
      </c>
      <c r="BS67" s="354">
        <v>65</v>
      </c>
      <c r="BT67" s="354">
        <v>0</v>
      </c>
    </row>
    <row r="68" spans="1:72" s="344" customFormat="1" ht="18.2" customHeight="1" x14ac:dyDescent="0.15">
      <c r="A68" s="356">
        <v>66</v>
      </c>
      <c r="B68" s="357" t="s">
        <v>313</v>
      </c>
      <c r="C68" s="357" t="s">
        <v>17</v>
      </c>
      <c r="D68" s="358">
        <v>45200</v>
      </c>
      <c r="E68" s="359" t="s">
        <v>533</v>
      </c>
      <c r="F68" s="360">
        <v>0</v>
      </c>
      <c r="G68" s="360">
        <v>0</v>
      </c>
      <c r="H68" s="361">
        <v>41399.86</v>
      </c>
      <c r="I68" s="361">
        <v>0</v>
      </c>
      <c r="J68" s="361">
        <v>0</v>
      </c>
      <c r="K68" s="361">
        <v>41399.86</v>
      </c>
      <c r="L68" s="361">
        <v>439.55</v>
      </c>
      <c r="M68" s="361">
        <v>0</v>
      </c>
      <c r="N68" s="361">
        <v>0</v>
      </c>
      <c r="O68" s="361">
        <v>0</v>
      </c>
      <c r="P68" s="361">
        <v>439.55</v>
      </c>
      <c r="Q68" s="361">
        <v>0</v>
      </c>
      <c r="R68" s="361">
        <v>0</v>
      </c>
      <c r="S68" s="361">
        <v>40960.31</v>
      </c>
      <c r="T68" s="361">
        <v>0</v>
      </c>
      <c r="U68" s="361">
        <v>351.9</v>
      </c>
      <c r="V68" s="361">
        <v>0</v>
      </c>
      <c r="W68" s="361">
        <v>0</v>
      </c>
      <c r="X68" s="361">
        <v>351.9</v>
      </c>
      <c r="Y68" s="361">
        <v>0</v>
      </c>
      <c r="Z68" s="361">
        <v>0</v>
      </c>
      <c r="AA68" s="361">
        <v>0</v>
      </c>
      <c r="AB68" s="361">
        <v>65</v>
      </c>
      <c r="AC68" s="361">
        <v>0</v>
      </c>
      <c r="AD68" s="361">
        <v>0</v>
      </c>
      <c r="AE68" s="361">
        <v>0</v>
      </c>
      <c r="AF68" s="361">
        <v>0</v>
      </c>
      <c r="AG68" s="361">
        <v>0</v>
      </c>
      <c r="AH68" s="361">
        <v>101.08</v>
      </c>
      <c r="AI68" s="361">
        <v>83.63</v>
      </c>
      <c r="AJ68" s="361">
        <v>0</v>
      </c>
      <c r="AK68" s="361">
        <v>0</v>
      </c>
      <c r="AL68" s="361">
        <v>0</v>
      </c>
      <c r="AM68" s="361">
        <v>0</v>
      </c>
      <c r="AN68" s="361">
        <v>0</v>
      </c>
      <c r="AO68" s="361">
        <v>0</v>
      </c>
      <c r="AP68" s="361">
        <v>0</v>
      </c>
      <c r="AQ68" s="361">
        <v>33.115000000000002</v>
      </c>
      <c r="AR68" s="361">
        <v>0</v>
      </c>
      <c r="AS68" s="361">
        <v>0</v>
      </c>
      <c r="AT68" s="361">
        <v>0</v>
      </c>
      <c r="AU68" s="361">
        <f t="shared" si="1"/>
        <v>1074.2749999999999</v>
      </c>
      <c r="AV68" s="361">
        <v>0</v>
      </c>
      <c r="AW68" s="361">
        <v>0</v>
      </c>
      <c r="AX68" s="362">
        <v>71</v>
      </c>
      <c r="AY68" s="362">
        <v>360</v>
      </c>
      <c r="AZ68" s="361">
        <v>274203</v>
      </c>
      <c r="BA68" s="361">
        <v>88689</v>
      </c>
      <c r="BB68" s="363">
        <v>85</v>
      </c>
      <c r="BC68" s="363">
        <v>39.256574659766102</v>
      </c>
      <c r="BD68" s="363">
        <v>10.199999999999999</v>
      </c>
      <c r="BE68" s="363"/>
      <c r="BF68" s="359" t="s">
        <v>472</v>
      </c>
      <c r="BG68" s="356"/>
      <c r="BH68" s="359" t="s">
        <v>482</v>
      </c>
      <c r="BI68" s="359" t="s">
        <v>534</v>
      </c>
      <c r="BJ68" s="359"/>
      <c r="BK68" s="359" t="s">
        <v>248</v>
      </c>
      <c r="BL68" s="357" t="s">
        <v>0</v>
      </c>
      <c r="BM68" s="363">
        <v>322479.08701915003</v>
      </c>
      <c r="BN68" s="357" t="s">
        <v>398</v>
      </c>
      <c r="BO68" s="363"/>
      <c r="BP68" s="364">
        <v>36462</v>
      </c>
      <c r="BQ68" s="364">
        <v>47391</v>
      </c>
      <c r="BR68" s="363">
        <v>0</v>
      </c>
      <c r="BS68" s="363">
        <v>65</v>
      </c>
      <c r="BT68" s="363">
        <v>0</v>
      </c>
    </row>
    <row r="69" spans="1:72" s="344" customFormat="1" ht="18.2" customHeight="1" x14ac:dyDescent="0.15">
      <c r="A69" s="347">
        <v>67</v>
      </c>
      <c r="B69" s="348" t="s">
        <v>313</v>
      </c>
      <c r="C69" s="348" t="s">
        <v>17</v>
      </c>
      <c r="D69" s="349">
        <v>45200</v>
      </c>
      <c r="E69" s="350" t="s">
        <v>535</v>
      </c>
      <c r="F69" s="351">
        <v>1</v>
      </c>
      <c r="G69" s="351">
        <v>0</v>
      </c>
      <c r="H69" s="352">
        <v>42364.42</v>
      </c>
      <c r="I69" s="352">
        <v>0</v>
      </c>
      <c r="J69" s="352">
        <v>0</v>
      </c>
      <c r="K69" s="352">
        <v>42364.42</v>
      </c>
      <c r="L69" s="352">
        <v>419.57</v>
      </c>
      <c r="M69" s="352">
        <v>0</v>
      </c>
      <c r="N69" s="352">
        <v>0</v>
      </c>
      <c r="O69" s="352">
        <v>0</v>
      </c>
      <c r="P69" s="352">
        <v>0</v>
      </c>
      <c r="Q69" s="352">
        <v>0</v>
      </c>
      <c r="R69" s="352">
        <v>0</v>
      </c>
      <c r="S69" s="352">
        <v>42364.42</v>
      </c>
      <c r="T69" s="352">
        <v>0</v>
      </c>
      <c r="U69" s="352">
        <v>360.1</v>
      </c>
      <c r="V69" s="352">
        <v>0</v>
      </c>
      <c r="W69" s="352">
        <v>0</v>
      </c>
      <c r="X69" s="352">
        <v>0</v>
      </c>
      <c r="Y69" s="352">
        <v>0</v>
      </c>
      <c r="Z69" s="352">
        <v>0</v>
      </c>
      <c r="AA69" s="352">
        <v>360.1</v>
      </c>
      <c r="AB69" s="352">
        <v>0</v>
      </c>
      <c r="AC69" s="352">
        <v>0</v>
      </c>
      <c r="AD69" s="352">
        <v>0</v>
      </c>
      <c r="AE69" s="352">
        <v>0</v>
      </c>
      <c r="AF69" s="352">
        <v>0</v>
      </c>
      <c r="AG69" s="352">
        <v>0</v>
      </c>
      <c r="AH69" s="352">
        <v>0</v>
      </c>
      <c r="AI69" s="352">
        <v>0.8</v>
      </c>
      <c r="AJ69" s="352">
        <v>0</v>
      </c>
      <c r="AK69" s="352">
        <v>0</v>
      </c>
      <c r="AL69" s="352">
        <v>0</v>
      </c>
      <c r="AM69" s="352">
        <v>0</v>
      </c>
      <c r="AN69" s="352">
        <v>0</v>
      </c>
      <c r="AO69" s="352">
        <v>0</v>
      </c>
      <c r="AP69" s="352">
        <v>0</v>
      </c>
      <c r="AQ69" s="352">
        <v>0</v>
      </c>
      <c r="AR69" s="352">
        <v>0</v>
      </c>
      <c r="AS69" s="352">
        <v>0.81036799999999998</v>
      </c>
      <c r="AT69" s="352">
        <v>0</v>
      </c>
      <c r="AU69" s="352">
        <f t="shared" si="1"/>
        <v>-1.0367999999999933E-2</v>
      </c>
      <c r="AV69" s="352">
        <v>419.57</v>
      </c>
      <c r="AW69" s="352">
        <v>360.1</v>
      </c>
      <c r="AX69" s="353">
        <v>73</v>
      </c>
      <c r="AY69" s="353">
        <v>360</v>
      </c>
      <c r="AZ69" s="352">
        <v>274813</v>
      </c>
      <c r="BA69" s="352">
        <v>87369</v>
      </c>
      <c r="BB69" s="354">
        <v>84.24</v>
      </c>
      <c r="BC69" s="354">
        <v>40.8471968409848</v>
      </c>
      <c r="BD69" s="354">
        <v>10.199999999999999</v>
      </c>
      <c r="BE69" s="354"/>
      <c r="BF69" s="350" t="s">
        <v>472</v>
      </c>
      <c r="BG69" s="347"/>
      <c r="BH69" s="350" t="s">
        <v>482</v>
      </c>
      <c r="BI69" s="350" t="s">
        <v>534</v>
      </c>
      <c r="BJ69" s="350"/>
      <c r="BK69" s="350" t="s">
        <v>487</v>
      </c>
      <c r="BL69" s="348" t="s">
        <v>0</v>
      </c>
      <c r="BM69" s="354">
        <v>333533.5959053</v>
      </c>
      <c r="BN69" s="348" t="s">
        <v>398</v>
      </c>
      <c r="BO69" s="354"/>
      <c r="BP69" s="355">
        <v>36497</v>
      </c>
      <c r="BQ69" s="355">
        <v>47452</v>
      </c>
      <c r="BR69" s="354">
        <v>247.44</v>
      </c>
      <c r="BS69" s="354">
        <v>130</v>
      </c>
      <c r="BT69" s="354">
        <v>0</v>
      </c>
    </row>
    <row r="70" spans="1:72" s="344" customFormat="1" ht="18.2" customHeight="1" x14ac:dyDescent="0.15">
      <c r="A70" s="356">
        <v>68</v>
      </c>
      <c r="B70" s="357" t="s">
        <v>313</v>
      </c>
      <c r="C70" s="357" t="s">
        <v>17</v>
      </c>
      <c r="D70" s="358">
        <v>45200</v>
      </c>
      <c r="E70" s="359" t="s">
        <v>536</v>
      </c>
      <c r="F70" s="360">
        <v>0</v>
      </c>
      <c r="G70" s="360">
        <v>0</v>
      </c>
      <c r="H70" s="361">
        <v>38555.370000000003</v>
      </c>
      <c r="I70" s="361">
        <v>0</v>
      </c>
      <c r="J70" s="361">
        <v>0</v>
      </c>
      <c r="K70" s="361">
        <v>38555.370000000003</v>
      </c>
      <c r="L70" s="361">
        <v>376.39</v>
      </c>
      <c r="M70" s="361">
        <v>0</v>
      </c>
      <c r="N70" s="361">
        <v>0</v>
      </c>
      <c r="O70" s="361">
        <v>0</v>
      </c>
      <c r="P70" s="361">
        <v>376.39</v>
      </c>
      <c r="Q70" s="361">
        <v>0</v>
      </c>
      <c r="R70" s="361">
        <v>0</v>
      </c>
      <c r="S70" s="361">
        <v>38178.980000000003</v>
      </c>
      <c r="T70" s="361">
        <v>0</v>
      </c>
      <c r="U70" s="361">
        <v>324.51</v>
      </c>
      <c r="V70" s="361">
        <v>0</v>
      </c>
      <c r="W70" s="361">
        <v>0</v>
      </c>
      <c r="X70" s="361">
        <v>324.51</v>
      </c>
      <c r="Y70" s="361">
        <v>0</v>
      </c>
      <c r="Z70" s="361">
        <v>0</v>
      </c>
      <c r="AA70" s="361">
        <v>0</v>
      </c>
      <c r="AB70" s="361">
        <v>65</v>
      </c>
      <c r="AC70" s="361">
        <v>0</v>
      </c>
      <c r="AD70" s="361">
        <v>0</v>
      </c>
      <c r="AE70" s="361">
        <v>0</v>
      </c>
      <c r="AF70" s="361">
        <v>0</v>
      </c>
      <c r="AG70" s="361">
        <v>0</v>
      </c>
      <c r="AH70" s="361">
        <v>90.3</v>
      </c>
      <c r="AI70" s="361">
        <v>72.33</v>
      </c>
      <c r="AJ70" s="361">
        <v>0</v>
      </c>
      <c r="AK70" s="361">
        <v>0</v>
      </c>
      <c r="AL70" s="361">
        <v>0</v>
      </c>
      <c r="AM70" s="361">
        <v>0</v>
      </c>
      <c r="AN70" s="361">
        <v>0</v>
      </c>
      <c r="AO70" s="361">
        <v>0</v>
      </c>
      <c r="AP70" s="361">
        <v>0</v>
      </c>
      <c r="AQ70" s="361">
        <v>0.02</v>
      </c>
      <c r="AR70" s="361">
        <v>0</v>
      </c>
      <c r="AS70" s="361">
        <v>0</v>
      </c>
      <c r="AT70" s="361">
        <v>0</v>
      </c>
      <c r="AU70" s="361">
        <f t="shared" si="1"/>
        <v>928.55</v>
      </c>
      <c r="AV70" s="361">
        <v>0</v>
      </c>
      <c r="AW70" s="361">
        <v>0</v>
      </c>
      <c r="AX70" s="362">
        <v>73</v>
      </c>
      <c r="AY70" s="362">
        <v>360</v>
      </c>
      <c r="AZ70" s="361">
        <v>234199.67999999999</v>
      </c>
      <c r="BA70" s="361">
        <v>79200</v>
      </c>
      <c r="BB70" s="363">
        <v>90</v>
      </c>
      <c r="BC70" s="363">
        <v>43.385204545454599</v>
      </c>
      <c r="BD70" s="363">
        <v>10.1</v>
      </c>
      <c r="BE70" s="363"/>
      <c r="BF70" s="359" t="s">
        <v>472</v>
      </c>
      <c r="BG70" s="356"/>
      <c r="BH70" s="359" t="s">
        <v>479</v>
      </c>
      <c r="BI70" s="359" t="s">
        <v>495</v>
      </c>
      <c r="BJ70" s="359"/>
      <c r="BK70" s="359" t="s">
        <v>248</v>
      </c>
      <c r="BL70" s="357" t="s">
        <v>0</v>
      </c>
      <c r="BM70" s="363">
        <v>300581.77327569999</v>
      </c>
      <c r="BN70" s="357" t="s">
        <v>398</v>
      </c>
      <c r="BO70" s="363"/>
      <c r="BP70" s="364">
        <v>36511</v>
      </c>
      <c r="BQ70" s="364">
        <v>47452</v>
      </c>
      <c r="BR70" s="363">
        <v>0</v>
      </c>
      <c r="BS70" s="363">
        <v>65</v>
      </c>
      <c r="BT70" s="363">
        <v>0</v>
      </c>
    </row>
    <row r="71" spans="1:72" s="344" customFormat="1" ht="18.2" customHeight="1" x14ac:dyDescent="0.15">
      <c r="A71" s="347">
        <v>69</v>
      </c>
      <c r="B71" s="348" t="s">
        <v>313</v>
      </c>
      <c r="C71" s="348" t="s">
        <v>17</v>
      </c>
      <c r="D71" s="349">
        <v>45200</v>
      </c>
      <c r="E71" s="350" t="s">
        <v>352</v>
      </c>
      <c r="F71" s="351">
        <v>90</v>
      </c>
      <c r="G71" s="351">
        <v>89</v>
      </c>
      <c r="H71" s="352">
        <v>38860.68</v>
      </c>
      <c r="I71" s="352">
        <v>23290.26</v>
      </c>
      <c r="J71" s="352">
        <v>0</v>
      </c>
      <c r="K71" s="352">
        <v>62150.94</v>
      </c>
      <c r="L71" s="352">
        <v>373.85</v>
      </c>
      <c r="M71" s="352">
        <v>0</v>
      </c>
      <c r="N71" s="352">
        <v>0</v>
      </c>
      <c r="O71" s="352">
        <v>0</v>
      </c>
      <c r="P71" s="352">
        <v>0</v>
      </c>
      <c r="Q71" s="352">
        <v>0</v>
      </c>
      <c r="R71" s="352">
        <v>0</v>
      </c>
      <c r="S71" s="352">
        <v>62150.94</v>
      </c>
      <c r="T71" s="352">
        <v>38508.51</v>
      </c>
      <c r="U71" s="352">
        <v>327.05</v>
      </c>
      <c r="V71" s="352">
        <v>0</v>
      </c>
      <c r="W71" s="352">
        <v>0</v>
      </c>
      <c r="X71" s="352">
        <v>0</v>
      </c>
      <c r="Y71" s="352">
        <v>0</v>
      </c>
      <c r="Z71" s="352">
        <v>0</v>
      </c>
      <c r="AA71" s="352">
        <v>38835.56</v>
      </c>
      <c r="AB71" s="352">
        <v>0</v>
      </c>
      <c r="AC71" s="352">
        <v>0</v>
      </c>
      <c r="AD71" s="352">
        <v>0</v>
      </c>
      <c r="AE71" s="352">
        <v>0</v>
      </c>
      <c r="AF71" s="352">
        <v>0</v>
      </c>
      <c r="AG71" s="352">
        <v>0</v>
      </c>
      <c r="AH71" s="352">
        <v>0</v>
      </c>
      <c r="AI71" s="352">
        <v>0</v>
      </c>
      <c r="AJ71" s="352">
        <v>0</v>
      </c>
      <c r="AK71" s="352">
        <v>0</v>
      </c>
      <c r="AL71" s="352">
        <v>0</v>
      </c>
      <c r="AM71" s="352">
        <v>0</v>
      </c>
      <c r="AN71" s="352">
        <v>0</v>
      </c>
      <c r="AO71" s="352">
        <v>0</v>
      </c>
      <c r="AP71" s="352">
        <v>0</v>
      </c>
      <c r="AQ71" s="352">
        <v>0</v>
      </c>
      <c r="AR71" s="352">
        <v>0</v>
      </c>
      <c r="AS71" s="352">
        <v>0</v>
      </c>
      <c r="AT71" s="352">
        <v>0</v>
      </c>
      <c r="AU71" s="352">
        <f t="shared" si="1"/>
        <v>0</v>
      </c>
      <c r="AV71" s="352">
        <v>23664.11</v>
      </c>
      <c r="AW71" s="352">
        <v>38835.56</v>
      </c>
      <c r="AX71" s="353">
        <v>73</v>
      </c>
      <c r="AY71" s="353">
        <v>360</v>
      </c>
      <c r="AZ71" s="352">
        <v>234199.67999999999</v>
      </c>
      <c r="BA71" s="352">
        <v>79200</v>
      </c>
      <c r="BB71" s="354">
        <v>90</v>
      </c>
      <c r="BC71" s="354">
        <v>70.626068181818198</v>
      </c>
      <c r="BD71" s="354">
        <v>10.1</v>
      </c>
      <c r="BE71" s="354"/>
      <c r="BF71" s="350" t="s">
        <v>472</v>
      </c>
      <c r="BG71" s="347"/>
      <c r="BH71" s="350" t="s">
        <v>479</v>
      </c>
      <c r="BI71" s="350" t="s">
        <v>495</v>
      </c>
      <c r="BJ71" s="350"/>
      <c r="BK71" s="350" t="s">
        <v>277</v>
      </c>
      <c r="BL71" s="348" t="s">
        <v>0</v>
      </c>
      <c r="BM71" s="354">
        <v>489312.17533709999</v>
      </c>
      <c r="BN71" s="348" t="s">
        <v>398</v>
      </c>
      <c r="BO71" s="354"/>
      <c r="BP71" s="355">
        <v>36511</v>
      </c>
      <c r="BQ71" s="355">
        <v>47452</v>
      </c>
      <c r="BR71" s="354">
        <v>23404.9</v>
      </c>
      <c r="BS71" s="354">
        <v>65</v>
      </c>
      <c r="BT71" s="354">
        <v>28.69</v>
      </c>
    </row>
    <row r="72" spans="1:72" s="344" customFormat="1" ht="18.2" customHeight="1" x14ac:dyDescent="0.15">
      <c r="A72" s="356">
        <v>70</v>
      </c>
      <c r="B72" s="357" t="s">
        <v>313</v>
      </c>
      <c r="C72" s="357" t="s">
        <v>17</v>
      </c>
      <c r="D72" s="358">
        <v>45200</v>
      </c>
      <c r="E72" s="359" t="s">
        <v>537</v>
      </c>
      <c r="F72" s="360">
        <v>0</v>
      </c>
      <c r="G72" s="360">
        <v>0</v>
      </c>
      <c r="H72" s="361">
        <v>34848.79</v>
      </c>
      <c r="I72" s="361">
        <v>0</v>
      </c>
      <c r="J72" s="361">
        <v>0</v>
      </c>
      <c r="K72" s="361">
        <v>34848.79</v>
      </c>
      <c r="L72" s="361">
        <v>329.71</v>
      </c>
      <c r="M72" s="361">
        <v>0</v>
      </c>
      <c r="N72" s="361">
        <v>0</v>
      </c>
      <c r="O72" s="361">
        <v>0</v>
      </c>
      <c r="P72" s="361">
        <v>329.71</v>
      </c>
      <c r="Q72" s="361">
        <v>0</v>
      </c>
      <c r="R72" s="361">
        <v>0</v>
      </c>
      <c r="S72" s="361">
        <v>34519.08</v>
      </c>
      <c r="T72" s="361">
        <v>0</v>
      </c>
      <c r="U72" s="361">
        <v>293.31</v>
      </c>
      <c r="V72" s="361">
        <v>0</v>
      </c>
      <c r="W72" s="361">
        <v>0</v>
      </c>
      <c r="X72" s="361">
        <v>293.31</v>
      </c>
      <c r="Y72" s="361">
        <v>0</v>
      </c>
      <c r="Z72" s="361">
        <v>0</v>
      </c>
      <c r="AA72" s="361">
        <v>0</v>
      </c>
      <c r="AB72" s="361">
        <v>65</v>
      </c>
      <c r="AC72" s="361">
        <v>0</v>
      </c>
      <c r="AD72" s="361">
        <v>0</v>
      </c>
      <c r="AE72" s="361">
        <v>0</v>
      </c>
      <c r="AF72" s="361">
        <v>0</v>
      </c>
      <c r="AG72" s="361">
        <v>0</v>
      </c>
      <c r="AH72" s="361">
        <v>81.73</v>
      </c>
      <c r="AI72" s="361">
        <v>73.239999999999995</v>
      </c>
      <c r="AJ72" s="361">
        <v>0</v>
      </c>
      <c r="AK72" s="361">
        <v>0</v>
      </c>
      <c r="AL72" s="361">
        <v>0</v>
      </c>
      <c r="AM72" s="361">
        <v>0</v>
      </c>
      <c r="AN72" s="361">
        <v>0</v>
      </c>
      <c r="AO72" s="361">
        <v>0</v>
      </c>
      <c r="AP72" s="361">
        <v>0</v>
      </c>
      <c r="AQ72" s="361">
        <v>0.34399999999999997</v>
      </c>
      <c r="AR72" s="361">
        <v>0</v>
      </c>
      <c r="AS72" s="361">
        <v>0</v>
      </c>
      <c r="AT72" s="361">
        <v>0</v>
      </c>
      <c r="AU72" s="361">
        <f t="shared" si="1"/>
        <v>843.33400000000006</v>
      </c>
      <c r="AV72" s="361">
        <v>0</v>
      </c>
      <c r="AW72" s="361">
        <v>0</v>
      </c>
      <c r="AX72" s="362">
        <v>74</v>
      </c>
      <c r="AY72" s="362">
        <v>360</v>
      </c>
      <c r="AZ72" s="361">
        <v>237659.49</v>
      </c>
      <c r="BA72" s="361">
        <v>70400</v>
      </c>
      <c r="BB72" s="363">
        <v>80</v>
      </c>
      <c r="BC72" s="363">
        <v>39.2262272727273</v>
      </c>
      <c r="BD72" s="363">
        <v>10.1</v>
      </c>
      <c r="BE72" s="363"/>
      <c r="BF72" s="359" t="s">
        <v>472</v>
      </c>
      <c r="BG72" s="356"/>
      <c r="BH72" s="359" t="s">
        <v>479</v>
      </c>
      <c r="BI72" s="359" t="s">
        <v>495</v>
      </c>
      <c r="BJ72" s="359"/>
      <c r="BK72" s="359" t="s">
        <v>248</v>
      </c>
      <c r="BL72" s="357" t="s">
        <v>0</v>
      </c>
      <c r="BM72" s="363">
        <v>271767.50867220003</v>
      </c>
      <c r="BN72" s="357" t="s">
        <v>398</v>
      </c>
      <c r="BO72" s="363"/>
      <c r="BP72" s="364">
        <v>36553</v>
      </c>
      <c r="BQ72" s="364">
        <v>47484</v>
      </c>
      <c r="BR72" s="363">
        <v>0</v>
      </c>
      <c r="BS72" s="363">
        <v>65</v>
      </c>
      <c r="BT72" s="363">
        <v>0</v>
      </c>
    </row>
    <row r="73" spans="1:72" s="344" customFormat="1" ht="18.2" customHeight="1" x14ac:dyDescent="0.15">
      <c r="A73" s="347">
        <v>71</v>
      </c>
      <c r="B73" s="348" t="s">
        <v>313</v>
      </c>
      <c r="C73" s="348" t="s">
        <v>17</v>
      </c>
      <c r="D73" s="349">
        <v>45200</v>
      </c>
      <c r="E73" s="350" t="s">
        <v>538</v>
      </c>
      <c r="F73" s="351">
        <v>3</v>
      </c>
      <c r="G73" s="351">
        <v>3</v>
      </c>
      <c r="H73" s="352">
        <v>39380.879999999997</v>
      </c>
      <c r="I73" s="352">
        <v>958.42</v>
      </c>
      <c r="J73" s="352">
        <v>0</v>
      </c>
      <c r="K73" s="352">
        <v>40339.300000000003</v>
      </c>
      <c r="L73" s="352">
        <v>369.47</v>
      </c>
      <c r="M73" s="352">
        <v>0</v>
      </c>
      <c r="N73" s="352">
        <v>0</v>
      </c>
      <c r="O73" s="352">
        <v>234.71</v>
      </c>
      <c r="P73" s="352">
        <v>0</v>
      </c>
      <c r="Q73" s="352">
        <v>0</v>
      </c>
      <c r="R73" s="352">
        <v>0</v>
      </c>
      <c r="S73" s="352">
        <v>40104.589999999997</v>
      </c>
      <c r="T73" s="352">
        <v>675.09</v>
      </c>
      <c r="U73" s="352">
        <v>331.43</v>
      </c>
      <c r="V73" s="352">
        <v>0</v>
      </c>
      <c r="W73" s="352">
        <v>0</v>
      </c>
      <c r="X73" s="352">
        <v>0</v>
      </c>
      <c r="Y73" s="352">
        <v>0</v>
      </c>
      <c r="Z73" s="352">
        <v>0</v>
      </c>
      <c r="AA73" s="352">
        <v>1006.52</v>
      </c>
      <c r="AB73" s="352">
        <v>0</v>
      </c>
      <c r="AC73" s="352">
        <v>0</v>
      </c>
      <c r="AD73" s="352">
        <v>0</v>
      </c>
      <c r="AE73" s="352">
        <v>0</v>
      </c>
      <c r="AF73" s="352">
        <v>0</v>
      </c>
      <c r="AG73" s="352">
        <v>0</v>
      </c>
      <c r="AH73" s="352">
        <v>0</v>
      </c>
      <c r="AI73" s="352">
        <v>0</v>
      </c>
      <c r="AJ73" s="352">
        <v>41</v>
      </c>
      <c r="AK73" s="352">
        <v>0</v>
      </c>
      <c r="AL73" s="352">
        <v>0</v>
      </c>
      <c r="AM73" s="352">
        <v>30.91</v>
      </c>
      <c r="AN73" s="352">
        <v>0</v>
      </c>
      <c r="AO73" s="352">
        <v>90.3</v>
      </c>
      <c r="AP73" s="352">
        <v>73.45</v>
      </c>
      <c r="AQ73" s="352">
        <v>4.0000000000000001E-3</v>
      </c>
      <c r="AR73" s="352">
        <v>0</v>
      </c>
      <c r="AS73" s="352">
        <v>0</v>
      </c>
      <c r="AT73" s="352">
        <v>0</v>
      </c>
      <c r="AU73" s="352">
        <f t="shared" si="1"/>
        <v>470.37399999999997</v>
      </c>
      <c r="AV73" s="352">
        <v>1093.18</v>
      </c>
      <c r="AW73" s="352">
        <v>1006.52</v>
      </c>
      <c r="AX73" s="353">
        <v>75</v>
      </c>
      <c r="AY73" s="353">
        <v>360</v>
      </c>
      <c r="AZ73" s="352">
        <v>239187.17</v>
      </c>
      <c r="BA73" s="352">
        <v>79200</v>
      </c>
      <c r="BB73" s="354">
        <v>90</v>
      </c>
      <c r="BC73" s="354">
        <v>45.573397727272699</v>
      </c>
      <c r="BD73" s="354">
        <v>10.1</v>
      </c>
      <c r="BE73" s="354"/>
      <c r="BF73" s="350" t="s">
        <v>472</v>
      </c>
      <c r="BG73" s="347"/>
      <c r="BH73" s="350" t="s">
        <v>479</v>
      </c>
      <c r="BI73" s="350" t="s">
        <v>495</v>
      </c>
      <c r="BJ73" s="350"/>
      <c r="BK73" s="350" t="s">
        <v>487</v>
      </c>
      <c r="BL73" s="348" t="s">
        <v>0</v>
      </c>
      <c r="BM73" s="354">
        <v>315742.03340935003</v>
      </c>
      <c r="BN73" s="348" t="s">
        <v>398</v>
      </c>
      <c r="BO73" s="354"/>
      <c r="BP73" s="355">
        <v>36567</v>
      </c>
      <c r="BQ73" s="355">
        <v>47515</v>
      </c>
      <c r="BR73" s="354">
        <v>543.32000000000005</v>
      </c>
      <c r="BS73" s="354">
        <v>65</v>
      </c>
      <c r="BT73" s="354">
        <v>30.91</v>
      </c>
    </row>
    <row r="74" spans="1:72" s="344" customFormat="1" ht="18.2" customHeight="1" x14ac:dyDescent="0.15">
      <c r="A74" s="356">
        <v>72</v>
      </c>
      <c r="B74" s="357" t="s">
        <v>313</v>
      </c>
      <c r="C74" s="357" t="s">
        <v>17</v>
      </c>
      <c r="D74" s="358">
        <v>45200</v>
      </c>
      <c r="E74" s="359" t="s">
        <v>539</v>
      </c>
      <c r="F74" s="360">
        <v>0</v>
      </c>
      <c r="G74" s="360">
        <v>0</v>
      </c>
      <c r="H74" s="361">
        <v>42066.400000000001</v>
      </c>
      <c r="I74" s="361">
        <v>0</v>
      </c>
      <c r="J74" s="361">
        <v>0.28999999999999998</v>
      </c>
      <c r="K74" s="361">
        <v>42066.400000000001</v>
      </c>
      <c r="L74" s="361">
        <v>386.07</v>
      </c>
      <c r="M74" s="361">
        <v>0</v>
      </c>
      <c r="N74" s="361">
        <v>0</v>
      </c>
      <c r="O74" s="361">
        <v>0</v>
      </c>
      <c r="P74" s="361">
        <v>386.07</v>
      </c>
      <c r="Q74" s="361">
        <v>0</v>
      </c>
      <c r="R74" s="361">
        <v>0</v>
      </c>
      <c r="S74" s="361">
        <v>41680.33</v>
      </c>
      <c r="T74" s="361">
        <v>0</v>
      </c>
      <c r="U74" s="361">
        <v>357.56</v>
      </c>
      <c r="V74" s="361">
        <v>0</v>
      </c>
      <c r="W74" s="361">
        <v>0</v>
      </c>
      <c r="X74" s="361">
        <v>357.56</v>
      </c>
      <c r="Y74" s="361">
        <v>0</v>
      </c>
      <c r="Z74" s="361">
        <v>0</v>
      </c>
      <c r="AA74" s="361">
        <v>0</v>
      </c>
      <c r="AB74" s="361">
        <v>65</v>
      </c>
      <c r="AC74" s="361">
        <v>0</v>
      </c>
      <c r="AD74" s="361">
        <v>0</v>
      </c>
      <c r="AE74" s="361">
        <v>0</v>
      </c>
      <c r="AF74" s="361">
        <v>0</v>
      </c>
      <c r="AG74" s="361">
        <v>0</v>
      </c>
      <c r="AH74" s="361">
        <v>95.82</v>
      </c>
      <c r="AI74" s="361">
        <v>84.61</v>
      </c>
      <c r="AJ74" s="361">
        <v>0</v>
      </c>
      <c r="AK74" s="361">
        <v>0</v>
      </c>
      <c r="AL74" s="361">
        <v>0</v>
      </c>
      <c r="AM74" s="361">
        <v>0</v>
      </c>
      <c r="AN74" s="361">
        <v>0</v>
      </c>
      <c r="AO74" s="361">
        <v>0</v>
      </c>
      <c r="AP74" s="361">
        <v>0</v>
      </c>
      <c r="AQ74" s="361">
        <v>0</v>
      </c>
      <c r="AR74" s="361">
        <v>0</v>
      </c>
      <c r="AS74" s="361">
        <v>2.5400000000000002E-3</v>
      </c>
      <c r="AT74" s="361">
        <v>0</v>
      </c>
      <c r="AU74" s="361">
        <f t="shared" si="1"/>
        <v>988.76746000000003</v>
      </c>
      <c r="AV74" s="361">
        <v>0</v>
      </c>
      <c r="AW74" s="361">
        <v>0</v>
      </c>
      <c r="AX74" s="362">
        <v>77</v>
      </c>
      <c r="AY74" s="362">
        <v>360</v>
      </c>
      <c r="AZ74" s="361">
        <v>285969</v>
      </c>
      <c r="BA74" s="361">
        <v>83331</v>
      </c>
      <c r="BB74" s="363">
        <v>79.8</v>
      </c>
      <c r="BC74" s="363">
        <v>39.914201605644998</v>
      </c>
      <c r="BD74" s="363">
        <v>10.199999999999999</v>
      </c>
      <c r="BE74" s="363"/>
      <c r="BF74" s="359" t="s">
        <v>472</v>
      </c>
      <c r="BG74" s="356"/>
      <c r="BH74" s="359" t="s">
        <v>482</v>
      </c>
      <c r="BI74" s="359" t="s">
        <v>519</v>
      </c>
      <c r="BJ74" s="359"/>
      <c r="BK74" s="359" t="s">
        <v>248</v>
      </c>
      <c r="BL74" s="357" t="s">
        <v>0</v>
      </c>
      <c r="BM74" s="363">
        <v>328147.77927845001</v>
      </c>
      <c r="BN74" s="357" t="s">
        <v>398</v>
      </c>
      <c r="BO74" s="363"/>
      <c r="BP74" s="364">
        <v>36588</v>
      </c>
      <c r="BQ74" s="364">
        <v>47542</v>
      </c>
      <c r="BR74" s="363">
        <v>0</v>
      </c>
      <c r="BS74" s="363">
        <v>65</v>
      </c>
      <c r="BT74" s="363">
        <v>0</v>
      </c>
    </row>
    <row r="75" spans="1:72" s="344" customFormat="1" ht="18.2" customHeight="1" x14ac:dyDescent="0.15">
      <c r="A75" s="347">
        <v>73</v>
      </c>
      <c r="B75" s="348" t="s">
        <v>313</v>
      </c>
      <c r="C75" s="348" t="s">
        <v>17</v>
      </c>
      <c r="D75" s="349">
        <v>45200</v>
      </c>
      <c r="E75" s="350" t="s">
        <v>540</v>
      </c>
      <c r="F75" s="351">
        <v>2</v>
      </c>
      <c r="G75" s="351">
        <v>2</v>
      </c>
      <c r="H75" s="352">
        <v>44728.18</v>
      </c>
      <c r="I75" s="352">
        <v>403.94</v>
      </c>
      <c r="J75" s="352">
        <v>0</v>
      </c>
      <c r="K75" s="352">
        <v>45132.12</v>
      </c>
      <c r="L75" s="352">
        <v>407.37</v>
      </c>
      <c r="M75" s="352">
        <v>0</v>
      </c>
      <c r="N75" s="352">
        <v>0</v>
      </c>
      <c r="O75" s="352">
        <v>403.94</v>
      </c>
      <c r="P75" s="352">
        <v>0</v>
      </c>
      <c r="Q75" s="352">
        <v>0</v>
      </c>
      <c r="R75" s="352">
        <v>0</v>
      </c>
      <c r="S75" s="352">
        <v>44728.18</v>
      </c>
      <c r="T75" s="352">
        <v>386.94</v>
      </c>
      <c r="U75" s="352">
        <v>380.16</v>
      </c>
      <c r="V75" s="352">
        <v>0</v>
      </c>
      <c r="W75" s="352">
        <v>383.59</v>
      </c>
      <c r="X75" s="352">
        <v>0</v>
      </c>
      <c r="Y75" s="352">
        <v>0</v>
      </c>
      <c r="Z75" s="352">
        <v>0</v>
      </c>
      <c r="AA75" s="352">
        <v>383.51</v>
      </c>
      <c r="AB75" s="352">
        <v>0</v>
      </c>
      <c r="AC75" s="352">
        <v>0</v>
      </c>
      <c r="AD75" s="352">
        <v>0</v>
      </c>
      <c r="AE75" s="352">
        <v>0</v>
      </c>
      <c r="AF75" s="352">
        <v>30.59</v>
      </c>
      <c r="AG75" s="352">
        <v>0</v>
      </c>
      <c r="AH75" s="352">
        <v>0</v>
      </c>
      <c r="AI75" s="352">
        <v>0</v>
      </c>
      <c r="AJ75" s="352">
        <v>65</v>
      </c>
      <c r="AK75" s="352">
        <v>0</v>
      </c>
      <c r="AL75" s="352">
        <v>0</v>
      </c>
      <c r="AM75" s="352">
        <v>0</v>
      </c>
      <c r="AN75" s="352">
        <v>0</v>
      </c>
      <c r="AO75" s="352">
        <v>100.65</v>
      </c>
      <c r="AP75" s="352">
        <v>84.75</v>
      </c>
      <c r="AQ75" s="352">
        <v>0</v>
      </c>
      <c r="AR75" s="352">
        <v>0</v>
      </c>
      <c r="AS75" s="352">
        <v>3.8110000000000002E-3</v>
      </c>
      <c r="AT75" s="352">
        <v>0</v>
      </c>
      <c r="AU75" s="352">
        <f t="shared" si="1"/>
        <v>1068.5161889999999</v>
      </c>
      <c r="AV75" s="352">
        <v>407.37</v>
      </c>
      <c r="AW75" s="352">
        <v>383.51</v>
      </c>
      <c r="AX75" s="353">
        <v>76</v>
      </c>
      <c r="AY75" s="353">
        <v>360</v>
      </c>
      <c r="AZ75" s="352">
        <v>286867.96999999997</v>
      </c>
      <c r="BA75" s="352">
        <v>88250</v>
      </c>
      <c r="BB75" s="354">
        <v>84.45</v>
      </c>
      <c r="BC75" s="354">
        <v>42.802207376770497</v>
      </c>
      <c r="BD75" s="354">
        <v>10.199999999999999</v>
      </c>
      <c r="BE75" s="354"/>
      <c r="BF75" s="350" t="s">
        <v>472</v>
      </c>
      <c r="BG75" s="347"/>
      <c r="BH75" s="350" t="s">
        <v>482</v>
      </c>
      <c r="BI75" s="350" t="s">
        <v>519</v>
      </c>
      <c r="BJ75" s="350"/>
      <c r="BK75" s="350" t="s">
        <v>487</v>
      </c>
      <c r="BL75" s="348" t="s">
        <v>0</v>
      </c>
      <c r="BM75" s="354">
        <v>352143.39565369999</v>
      </c>
      <c r="BN75" s="348" t="s">
        <v>398</v>
      </c>
      <c r="BO75" s="354"/>
      <c r="BP75" s="355">
        <v>36595</v>
      </c>
      <c r="BQ75" s="355">
        <v>47542</v>
      </c>
      <c r="BR75" s="354">
        <v>250.44</v>
      </c>
      <c r="BS75" s="354">
        <v>65</v>
      </c>
      <c r="BT75" s="354">
        <v>30.61</v>
      </c>
    </row>
    <row r="76" spans="1:72" s="344" customFormat="1" ht="18.2" customHeight="1" x14ac:dyDescent="0.15">
      <c r="A76" s="356">
        <v>74</v>
      </c>
      <c r="B76" s="357" t="s">
        <v>313</v>
      </c>
      <c r="C76" s="357" t="s">
        <v>17</v>
      </c>
      <c r="D76" s="358">
        <v>45200</v>
      </c>
      <c r="E76" s="359" t="s">
        <v>541</v>
      </c>
      <c r="F76" s="360">
        <v>0</v>
      </c>
      <c r="G76" s="360">
        <v>0</v>
      </c>
      <c r="H76" s="361">
        <v>28761.66</v>
      </c>
      <c r="I76" s="361">
        <v>0</v>
      </c>
      <c r="J76" s="361">
        <v>0</v>
      </c>
      <c r="K76" s="361">
        <v>28761.66</v>
      </c>
      <c r="L76" s="361">
        <v>253.5</v>
      </c>
      <c r="M76" s="361">
        <v>0</v>
      </c>
      <c r="N76" s="361">
        <v>0</v>
      </c>
      <c r="O76" s="361">
        <v>0</v>
      </c>
      <c r="P76" s="361">
        <v>253.5</v>
      </c>
      <c r="Q76" s="361">
        <v>0</v>
      </c>
      <c r="R76" s="361">
        <v>0</v>
      </c>
      <c r="S76" s="361">
        <v>28508.16</v>
      </c>
      <c r="T76" s="361">
        <v>0</v>
      </c>
      <c r="U76" s="361">
        <v>242.08</v>
      </c>
      <c r="V76" s="361">
        <v>0</v>
      </c>
      <c r="W76" s="361">
        <v>0</v>
      </c>
      <c r="X76" s="361">
        <v>242.08</v>
      </c>
      <c r="Y76" s="361">
        <v>0</v>
      </c>
      <c r="Z76" s="361">
        <v>0</v>
      </c>
      <c r="AA76" s="361">
        <v>0</v>
      </c>
      <c r="AB76" s="361">
        <v>65</v>
      </c>
      <c r="AC76" s="361">
        <v>0</v>
      </c>
      <c r="AD76" s="361">
        <v>0</v>
      </c>
      <c r="AE76" s="361">
        <v>0</v>
      </c>
      <c r="AF76" s="361">
        <v>0</v>
      </c>
      <c r="AG76" s="361">
        <v>0</v>
      </c>
      <c r="AH76" s="361">
        <v>67.709999999999994</v>
      </c>
      <c r="AI76" s="361">
        <v>72.91</v>
      </c>
      <c r="AJ76" s="361">
        <v>0</v>
      </c>
      <c r="AK76" s="361">
        <v>0</v>
      </c>
      <c r="AL76" s="361">
        <v>0</v>
      </c>
      <c r="AM76" s="361">
        <v>0</v>
      </c>
      <c r="AN76" s="361">
        <v>0</v>
      </c>
      <c r="AO76" s="361">
        <v>0</v>
      </c>
      <c r="AP76" s="361">
        <v>0</v>
      </c>
      <c r="AQ76" s="361">
        <v>1E-3</v>
      </c>
      <c r="AR76" s="361">
        <v>0</v>
      </c>
      <c r="AS76" s="361">
        <v>0</v>
      </c>
      <c r="AT76" s="361">
        <v>0</v>
      </c>
      <c r="AU76" s="361">
        <f t="shared" si="1"/>
        <v>701.20100000000002</v>
      </c>
      <c r="AV76" s="361">
        <v>0</v>
      </c>
      <c r="AW76" s="361">
        <v>0</v>
      </c>
      <c r="AX76" s="362">
        <v>80</v>
      </c>
      <c r="AY76" s="362">
        <v>360</v>
      </c>
      <c r="AZ76" s="361">
        <v>243927.55</v>
      </c>
      <c r="BA76" s="361">
        <v>56000</v>
      </c>
      <c r="BB76" s="363">
        <v>63.64</v>
      </c>
      <c r="BC76" s="363">
        <v>32.3974875428571</v>
      </c>
      <c r="BD76" s="363">
        <v>10.1</v>
      </c>
      <c r="BE76" s="363"/>
      <c r="BF76" s="359" t="s">
        <v>472</v>
      </c>
      <c r="BG76" s="356"/>
      <c r="BH76" s="359" t="s">
        <v>479</v>
      </c>
      <c r="BI76" s="359" t="s">
        <v>495</v>
      </c>
      <c r="BJ76" s="359"/>
      <c r="BK76" s="359" t="s">
        <v>248</v>
      </c>
      <c r="BL76" s="357" t="s">
        <v>0</v>
      </c>
      <c r="BM76" s="363">
        <v>224443.7458944</v>
      </c>
      <c r="BN76" s="357" t="s">
        <v>398</v>
      </c>
      <c r="BO76" s="363"/>
      <c r="BP76" s="364">
        <v>36649</v>
      </c>
      <c r="BQ76" s="364">
        <v>47603</v>
      </c>
      <c r="BR76" s="363">
        <v>0</v>
      </c>
      <c r="BS76" s="363">
        <v>65</v>
      </c>
      <c r="BT76" s="363">
        <v>0</v>
      </c>
    </row>
    <row r="77" spans="1:72" s="344" customFormat="1" ht="18.2" customHeight="1" x14ac:dyDescent="0.15">
      <c r="A77" s="347">
        <v>75</v>
      </c>
      <c r="B77" s="348" t="s">
        <v>313</v>
      </c>
      <c r="C77" s="348" t="s">
        <v>17</v>
      </c>
      <c r="D77" s="349">
        <v>45200</v>
      </c>
      <c r="E77" s="350" t="s">
        <v>542</v>
      </c>
      <c r="F77" s="351">
        <v>0</v>
      </c>
      <c r="G77" s="351">
        <v>1</v>
      </c>
      <c r="H77" s="352">
        <v>46276.160000000003</v>
      </c>
      <c r="I77" s="352">
        <v>395.95</v>
      </c>
      <c r="J77" s="352">
        <v>0</v>
      </c>
      <c r="K77" s="352">
        <v>46672.11</v>
      </c>
      <c r="L77" s="352">
        <v>399.31</v>
      </c>
      <c r="M77" s="352">
        <v>0</v>
      </c>
      <c r="N77" s="352">
        <v>0</v>
      </c>
      <c r="O77" s="352">
        <v>395.95</v>
      </c>
      <c r="P77" s="352">
        <v>399.31</v>
      </c>
      <c r="Q77" s="352">
        <v>0</v>
      </c>
      <c r="R77" s="352">
        <v>0</v>
      </c>
      <c r="S77" s="352">
        <v>45876.85</v>
      </c>
      <c r="T77" s="352">
        <v>396.71</v>
      </c>
      <c r="U77" s="352">
        <v>393.35</v>
      </c>
      <c r="V77" s="352">
        <v>0</v>
      </c>
      <c r="W77" s="352">
        <v>396.71</v>
      </c>
      <c r="X77" s="352">
        <v>393.35</v>
      </c>
      <c r="Y77" s="352">
        <v>0</v>
      </c>
      <c r="Z77" s="352">
        <v>0</v>
      </c>
      <c r="AA77" s="352">
        <v>0</v>
      </c>
      <c r="AB77" s="352">
        <v>65</v>
      </c>
      <c r="AC77" s="352">
        <v>0</v>
      </c>
      <c r="AD77" s="352">
        <v>0</v>
      </c>
      <c r="AE77" s="352">
        <v>0</v>
      </c>
      <c r="AF77" s="352">
        <v>30.15</v>
      </c>
      <c r="AG77" s="352">
        <v>0</v>
      </c>
      <c r="AH77" s="352">
        <v>101.22</v>
      </c>
      <c r="AI77" s="352">
        <v>84.54</v>
      </c>
      <c r="AJ77" s="352">
        <v>65</v>
      </c>
      <c r="AK77" s="352">
        <v>0</v>
      </c>
      <c r="AL77" s="352">
        <v>0</v>
      </c>
      <c r="AM77" s="352">
        <v>0</v>
      </c>
      <c r="AN77" s="352">
        <v>0</v>
      </c>
      <c r="AO77" s="352">
        <v>101.22</v>
      </c>
      <c r="AP77" s="352">
        <v>84.49</v>
      </c>
      <c r="AQ77" s="352">
        <v>5.5E-2</v>
      </c>
      <c r="AR77" s="352">
        <v>0</v>
      </c>
      <c r="AS77" s="352">
        <v>0</v>
      </c>
      <c r="AT77" s="352">
        <v>30.15</v>
      </c>
      <c r="AU77" s="352">
        <f t="shared" si="1"/>
        <v>2086.8450000000003</v>
      </c>
      <c r="AV77" s="352">
        <v>0</v>
      </c>
      <c r="AW77" s="352">
        <v>0</v>
      </c>
      <c r="AX77" s="353">
        <v>80</v>
      </c>
      <c r="AY77" s="353">
        <v>360</v>
      </c>
      <c r="AZ77" s="352">
        <v>291235.23</v>
      </c>
      <c r="BA77" s="352">
        <v>88825</v>
      </c>
      <c r="BB77" s="354">
        <v>85</v>
      </c>
      <c r="BC77" s="354">
        <v>43.9012918660287</v>
      </c>
      <c r="BD77" s="354">
        <v>10.199999999999999</v>
      </c>
      <c r="BE77" s="354"/>
      <c r="BF77" s="350" t="s">
        <v>472</v>
      </c>
      <c r="BG77" s="347"/>
      <c r="BH77" s="350" t="s">
        <v>482</v>
      </c>
      <c r="BI77" s="350" t="s">
        <v>519</v>
      </c>
      <c r="BJ77" s="350"/>
      <c r="BK77" s="350" t="s">
        <v>248</v>
      </c>
      <c r="BL77" s="348" t="s">
        <v>0</v>
      </c>
      <c r="BM77" s="354">
        <v>361186.83436024998</v>
      </c>
      <c r="BN77" s="348" t="s">
        <v>398</v>
      </c>
      <c r="BO77" s="354"/>
      <c r="BP77" s="355">
        <v>36686</v>
      </c>
      <c r="BQ77" s="355">
        <v>47635</v>
      </c>
      <c r="BR77" s="354">
        <v>0</v>
      </c>
      <c r="BS77" s="354">
        <v>65</v>
      </c>
      <c r="BT77" s="354">
        <v>0</v>
      </c>
    </row>
    <row r="78" spans="1:72" s="344" customFormat="1" ht="18.2" customHeight="1" x14ac:dyDescent="0.15">
      <c r="A78" s="356">
        <v>76</v>
      </c>
      <c r="B78" s="357" t="s">
        <v>313</v>
      </c>
      <c r="C78" s="357" t="s">
        <v>17</v>
      </c>
      <c r="D78" s="358">
        <v>45200</v>
      </c>
      <c r="E78" s="359" t="s">
        <v>543</v>
      </c>
      <c r="F78" s="360">
        <v>0</v>
      </c>
      <c r="G78" s="360">
        <v>0</v>
      </c>
      <c r="H78" s="361">
        <v>39099.550000000003</v>
      </c>
      <c r="I78" s="361">
        <v>0</v>
      </c>
      <c r="J78" s="361">
        <v>0</v>
      </c>
      <c r="K78" s="361">
        <v>39099.550000000003</v>
      </c>
      <c r="L78" s="361">
        <v>354.34</v>
      </c>
      <c r="M78" s="361">
        <v>0</v>
      </c>
      <c r="N78" s="361">
        <v>0</v>
      </c>
      <c r="O78" s="361">
        <v>0</v>
      </c>
      <c r="P78" s="361">
        <v>354.34</v>
      </c>
      <c r="Q78" s="361">
        <v>6.76</v>
      </c>
      <c r="R78" s="361">
        <v>0</v>
      </c>
      <c r="S78" s="361">
        <v>38738.449999999997</v>
      </c>
      <c r="T78" s="361">
        <v>0</v>
      </c>
      <c r="U78" s="361">
        <v>329.03</v>
      </c>
      <c r="V78" s="361">
        <v>0</v>
      </c>
      <c r="W78" s="361">
        <v>0</v>
      </c>
      <c r="X78" s="361">
        <v>329.03</v>
      </c>
      <c r="Y78" s="361">
        <v>0</v>
      </c>
      <c r="Z78" s="361">
        <v>0</v>
      </c>
      <c r="AA78" s="361">
        <v>0</v>
      </c>
      <c r="AB78" s="361">
        <v>65</v>
      </c>
      <c r="AC78" s="361">
        <v>0</v>
      </c>
      <c r="AD78" s="361">
        <v>0</v>
      </c>
      <c r="AE78" s="361">
        <v>0</v>
      </c>
      <c r="AF78" s="361">
        <v>0</v>
      </c>
      <c r="AG78" s="361">
        <v>0</v>
      </c>
      <c r="AH78" s="361">
        <v>88.37</v>
      </c>
      <c r="AI78" s="361">
        <v>72.89</v>
      </c>
      <c r="AJ78" s="361">
        <v>0</v>
      </c>
      <c r="AK78" s="361">
        <v>0</v>
      </c>
      <c r="AL78" s="361">
        <v>0</v>
      </c>
      <c r="AM78" s="361">
        <v>0</v>
      </c>
      <c r="AN78" s="361">
        <v>0</v>
      </c>
      <c r="AO78" s="361">
        <v>0</v>
      </c>
      <c r="AP78" s="361">
        <v>0</v>
      </c>
      <c r="AQ78" s="361">
        <v>0</v>
      </c>
      <c r="AR78" s="361">
        <v>0</v>
      </c>
      <c r="AS78" s="361">
        <v>2.5402999999999998E-2</v>
      </c>
      <c r="AT78" s="361">
        <v>0</v>
      </c>
      <c r="AU78" s="361">
        <f t="shared" si="1"/>
        <v>916.36459699999989</v>
      </c>
      <c r="AV78" s="361">
        <v>0</v>
      </c>
      <c r="AW78" s="361">
        <v>0</v>
      </c>
      <c r="AX78" s="362">
        <v>80</v>
      </c>
      <c r="AY78" s="362">
        <v>360</v>
      </c>
      <c r="AZ78" s="361">
        <v>239330.52</v>
      </c>
      <c r="BA78" s="361">
        <v>77220</v>
      </c>
      <c r="BB78" s="363">
        <v>90</v>
      </c>
      <c r="BC78" s="363">
        <v>45.149708624708602</v>
      </c>
      <c r="BD78" s="363">
        <v>10.1</v>
      </c>
      <c r="BE78" s="363"/>
      <c r="BF78" s="359" t="s">
        <v>472</v>
      </c>
      <c r="BG78" s="356"/>
      <c r="BH78" s="359" t="s">
        <v>482</v>
      </c>
      <c r="BI78" s="359" t="s">
        <v>544</v>
      </c>
      <c r="BJ78" s="359"/>
      <c r="BK78" s="359" t="s">
        <v>248</v>
      </c>
      <c r="BL78" s="357" t="s">
        <v>0</v>
      </c>
      <c r="BM78" s="363">
        <v>304986.46100424998</v>
      </c>
      <c r="BN78" s="357" t="s">
        <v>398</v>
      </c>
      <c r="BO78" s="363"/>
      <c r="BP78" s="364">
        <v>36693</v>
      </c>
      <c r="BQ78" s="364">
        <v>47635</v>
      </c>
      <c r="BR78" s="363">
        <v>0</v>
      </c>
      <c r="BS78" s="363">
        <v>65</v>
      </c>
      <c r="BT78" s="363">
        <v>0</v>
      </c>
    </row>
    <row r="79" spans="1:72" s="344" customFormat="1" ht="18.2" customHeight="1" x14ac:dyDescent="0.15">
      <c r="A79" s="347">
        <v>77</v>
      </c>
      <c r="B79" s="348" t="s">
        <v>313</v>
      </c>
      <c r="C79" s="348" t="s">
        <v>17</v>
      </c>
      <c r="D79" s="349">
        <v>45200</v>
      </c>
      <c r="E79" s="350" t="s">
        <v>353</v>
      </c>
      <c r="F79" s="351">
        <v>13</v>
      </c>
      <c r="G79" s="351">
        <v>13</v>
      </c>
      <c r="H79" s="352">
        <v>41005.870000000003</v>
      </c>
      <c r="I79" s="352">
        <v>4358.09</v>
      </c>
      <c r="J79" s="352">
        <v>0</v>
      </c>
      <c r="K79" s="352">
        <v>45363.96</v>
      </c>
      <c r="L79" s="352">
        <v>355.79</v>
      </c>
      <c r="M79" s="352">
        <v>0</v>
      </c>
      <c r="N79" s="352">
        <v>0</v>
      </c>
      <c r="O79" s="352">
        <v>360.83</v>
      </c>
      <c r="P79" s="352">
        <v>0</v>
      </c>
      <c r="Q79" s="352">
        <v>0</v>
      </c>
      <c r="R79" s="352">
        <v>0</v>
      </c>
      <c r="S79" s="352">
        <v>45003.13</v>
      </c>
      <c r="T79" s="352">
        <v>4494.8999999999996</v>
      </c>
      <c r="U79" s="352">
        <v>345.11</v>
      </c>
      <c r="V79" s="352">
        <v>0</v>
      </c>
      <c r="W79" s="352">
        <v>505.18</v>
      </c>
      <c r="X79" s="352">
        <v>0</v>
      </c>
      <c r="Y79" s="352">
        <v>0</v>
      </c>
      <c r="Z79" s="352">
        <v>0</v>
      </c>
      <c r="AA79" s="352">
        <v>4334.83</v>
      </c>
      <c r="AB79" s="352">
        <v>0</v>
      </c>
      <c r="AC79" s="352">
        <v>0</v>
      </c>
      <c r="AD79" s="352">
        <v>0</v>
      </c>
      <c r="AE79" s="352">
        <v>0</v>
      </c>
      <c r="AF79" s="352">
        <v>0</v>
      </c>
      <c r="AG79" s="352">
        <v>0</v>
      </c>
      <c r="AH79" s="352">
        <v>0</v>
      </c>
      <c r="AI79" s="352">
        <v>0</v>
      </c>
      <c r="AJ79" s="352">
        <v>65</v>
      </c>
      <c r="AK79" s="352">
        <v>0</v>
      </c>
      <c r="AL79" s="352">
        <v>0</v>
      </c>
      <c r="AM79" s="352">
        <v>32.4</v>
      </c>
      <c r="AN79" s="352">
        <v>0</v>
      </c>
      <c r="AO79" s="352">
        <v>90.3</v>
      </c>
      <c r="AP79" s="352">
        <v>73.069999999999993</v>
      </c>
      <c r="AQ79" s="352">
        <v>3.0000000000000001E-3</v>
      </c>
      <c r="AR79" s="352">
        <v>0</v>
      </c>
      <c r="AS79" s="352">
        <v>0</v>
      </c>
      <c r="AT79" s="352">
        <v>0</v>
      </c>
      <c r="AU79" s="352">
        <f t="shared" si="1"/>
        <v>1126.7829999999999</v>
      </c>
      <c r="AV79" s="352">
        <v>4353.05</v>
      </c>
      <c r="AW79" s="352">
        <v>4334.83</v>
      </c>
      <c r="AX79" s="353">
        <v>79</v>
      </c>
      <c r="AY79" s="353">
        <v>360</v>
      </c>
      <c r="AZ79" s="352">
        <v>246064.1</v>
      </c>
      <c r="BA79" s="352">
        <v>79200</v>
      </c>
      <c r="BB79" s="354">
        <v>90</v>
      </c>
      <c r="BC79" s="354">
        <v>51.139920454545504</v>
      </c>
      <c r="BD79" s="354">
        <v>10.1</v>
      </c>
      <c r="BE79" s="354"/>
      <c r="BF79" s="350" t="s">
        <v>472</v>
      </c>
      <c r="BG79" s="347"/>
      <c r="BH79" s="350" t="s">
        <v>316</v>
      </c>
      <c r="BI79" s="350" t="s">
        <v>545</v>
      </c>
      <c r="BJ79" s="350"/>
      <c r="BK79" s="350" t="s">
        <v>277</v>
      </c>
      <c r="BL79" s="348" t="s">
        <v>0</v>
      </c>
      <c r="BM79" s="354">
        <v>354308.06738045003</v>
      </c>
      <c r="BN79" s="348" t="s">
        <v>398</v>
      </c>
      <c r="BO79" s="354"/>
      <c r="BP79" s="355">
        <v>36707</v>
      </c>
      <c r="BQ79" s="355">
        <v>47635</v>
      </c>
      <c r="BR79" s="354">
        <v>3110.44</v>
      </c>
      <c r="BS79" s="354">
        <v>130</v>
      </c>
      <c r="BT79" s="354">
        <v>62.45</v>
      </c>
    </row>
    <row r="80" spans="1:72" s="344" customFormat="1" ht="18.2" customHeight="1" x14ac:dyDescent="0.15">
      <c r="A80" s="356">
        <v>78</v>
      </c>
      <c r="B80" s="357" t="s">
        <v>313</v>
      </c>
      <c r="C80" s="357" t="s">
        <v>17</v>
      </c>
      <c r="D80" s="358">
        <v>45200</v>
      </c>
      <c r="E80" s="359" t="s">
        <v>546</v>
      </c>
      <c r="F80" s="360">
        <v>0</v>
      </c>
      <c r="G80" s="360">
        <v>1</v>
      </c>
      <c r="H80" s="361">
        <v>39045.54</v>
      </c>
      <c r="I80" s="361">
        <v>369.16</v>
      </c>
      <c r="J80" s="361">
        <v>0</v>
      </c>
      <c r="K80" s="361">
        <v>39414.699999999997</v>
      </c>
      <c r="L80" s="361">
        <v>372.27</v>
      </c>
      <c r="M80" s="361">
        <v>0</v>
      </c>
      <c r="N80" s="361">
        <v>0</v>
      </c>
      <c r="O80" s="361">
        <v>369.16</v>
      </c>
      <c r="P80" s="361">
        <v>372.27</v>
      </c>
      <c r="Q80" s="361">
        <v>0</v>
      </c>
      <c r="R80" s="361">
        <v>0</v>
      </c>
      <c r="S80" s="361">
        <v>38673.269999999997</v>
      </c>
      <c r="T80" s="361">
        <v>331.74</v>
      </c>
      <c r="U80" s="361">
        <v>328.63</v>
      </c>
      <c r="V80" s="361">
        <v>0</v>
      </c>
      <c r="W80" s="361">
        <v>331.74</v>
      </c>
      <c r="X80" s="361">
        <v>328.63</v>
      </c>
      <c r="Y80" s="361">
        <v>0</v>
      </c>
      <c r="Z80" s="361">
        <v>0</v>
      </c>
      <c r="AA80" s="361">
        <v>0</v>
      </c>
      <c r="AB80" s="361">
        <v>65</v>
      </c>
      <c r="AC80" s="361">
        <v>0</v>
      </c>
      <c r="AD80" s="361">
        <v>0</v>
      </c>
      <c r="AE80" s="361">
        <v>0</v>
      </c>
      <c r="AF80" s="361">
        <v>30.05</v>
      </c>
      <c r="AG80" s="361">
        <v>0</v>
      </c>
      <c r="AH80" s="361">
        <v>90.3</v>
      </c>
      <c r="AI80" s="361">
        <v>73.069999999999993</v>
      </c>
      <c r="AJ80" s="361">
        <v>65</v>
      </c>
      <c r="AK80" s="361">
        <v>0</v>
      </c>
      <c r="AL80" s="361">
        <v>0</v>
      </c>
      <c r="AM80" s="361">
        <v>0</v>
      </c>
      <c r="AN80" s="361">
        <v>0</v>
      </c>
      <c r="AO80" s="361">
        <v>90.3</v>
      </c>
      <c r="AP80" s="361">
        <v>73.069999999999993</v>
      </c>
      <c r="AQ80" s="361">
        <v>1E-3</v>
      </c>
      <c r="AR80" s="361">
        <v>0</v>
      </c>
      <c r="AS80" s="361">
        <v>0</v>
      </c>
      <c r="AT80" s="361">
        <v>0</v>
      </c>
      <c r="AU80" s="361">
        <f t="shared" si="1"/>
        <v>1888.5910000000001</v>
      </c>
      <c r="AV80" s="361">
        <v>0</v>
      </c>
      <c r="AW80" s="361">
        <v>0</v>
      </c>
      <c r="AX80" s="362">
        <v>79</v>
      </c>
      <c r="AY80" s="362">
        <v>360</v>
      </c>
      <c r="AZ80" s="361">
        <v>246064.1</v>
      </c>
      <c r="BA80" s="361">
        <v>79200</v>
      </c>
      <c r="BB80" s="363">
        <v>90</v>
      </c>
      <c r="BC80" s="363">
        <v>43.946897727272699</v>
      </c>
      <c r="BD80" s="363">
        <v>10.1</v>
      </c>
      <c r="BE80" s="363"/>
      <c r="BF80" s="359" t="s">
        <v>472</v>
      </c>
      <c r="BG80" s="356"/>
      <c r="BH80" s="359" t="s">
        <v>316</v>
      </c>
      <c r="BI80" s="359" t="s">
        <v>545</v>
      </c>
      <c r="BJ80" s="359"/>
      <c r="BK80" s="359" t="s">
        <v>248</v>
      </c>
      <c r="BL80" s="357" t="s">
        <v>0</v>
      </c>
      <c r="BM80" s="363">
        <v>304473.30114554998</v>
      </c>
      <c r="BN80" s="357" t="s">
        <v>398</v>
      </c>
      <c r="BO80" s="363"/>
      <c r="BP80" s="364">
        <v>36707</v>
      </c>
      <c r="BQ80" s="364">
        <v>47635</v>
      </c>
      <c r="BR80" s="363">
        <v>0</v>
      </c>
      <c r="BS80" s="363">
        <v>65</v>
      </c>
      <c r="BT80" s="363">
        <v>0</v>
      </c>
    </row>
    <row r="81" spans="1:72" s="344" customFormat="1" ht="18.2" customHeight="1" x14ac:dyDescent="0.15">
      <c r="A81" s="347">
        <v>79</v>
      </c>
      <c r="B81" s="348" t="s">
        <v>313</v>
      </c>
      <c r="C81" s="348" t="s">
        <v>17</v>
      </c>
      <c r="D81" s="349">
        <v>45200</v>
      </c>
      <c r="E81" s="350" t="s">
        <v>547</v>
      </c>
      <c r="F81" s="351">
        <v>2</v>
      </c>
      <c r="G81" s="351">
        <v>1</v>
      </c>
      <c r="H81" s="352">
        <v>39847.919999999998</v>
      </c>
      <c r="I81" s="352">
        <v>362.46</v>
      </c>
      <c r="J81" s="352">
        <v>0</v>
      </c>
      <c r="K81" s="352">
        <v>40210.379999999997</v>
      </c>
      <c r="L81" s="352">
        <v>365.51</v>
      </c>
      <c r="M81" s="352">
        <v>0</v>
      </c>
      <c r="N81" s="352">
        <v>0</v>
      </c>
      <c r="O81" s="352">
        <v>0</v>
      </c>
      <c r="P81" s="352">
        <v>0</v>
      </c>
      <c r="Q81" s="352">
        <v>0</v>
      </c>
      <c r="R81" s="352">
        <v>0</v>
      </c>
      <c r="S81" s="352">
        <v>40210.379999999997</v>
      </c>
      <c r="T81" s="352">
        <v>338.44</v>
      </c>
      <c r="U81" s="352">
        <v>335.39</v>
      </c>
      <c r="V81" s="352">
        <v>0</v>
      </c>
      <c r="W81" s="352">
        <v>0</v>
      </c>
      <c r="X81" s="352">
        <v>0</v>
      </c>
      <c r="Y81" s="352">
        <v>0</v>
      </c>
      <c r="Z81" s="352">
        <v>0</v>
      </c>
      <c r="AA81" s="352">
        <v>673.83</v>
      </c>
      <c r="AB81" s="352">
        <v>0</v>
      </c>
      <c r="AC81" s="352">
        <v>0</v>
      </c>
      <c r="AD81" s="352">
        <v>0</v>
      </c>
      <c r="AE81" s="352">
        <v>0</v>
      </c>
      <c r="AF81" s="352">
        <v>0</v>
      </c>
      <c r="AG81" s="352">
        <v>0</v>
      </c>
      <c r="AH81" s="352">
        <v>0</v>
      </c>
      <c r="AI81" s="352">
        <v>0</v>
      </c>
      <c r="AJ81" s="352">
        <v>0</v>
      </c>
      <c r="AK81" s="352">
        <v>0</v>
      </c>
      <c r="AL81" s="352">
        <v>0</v>
      </c>
      <c r="AM81" s="352">
        <v>0</v>
      </c>
      <c r="AN81" s="352">
        <v>0</v>
      </c>
      <c r="AO81" s="352">
        <v>0</v>
      </c>
      <c r="AP81" s="352">
        <v>0</v>
      </c>
      <c r="AQ81" s="352">
        <v>0</v>
      </c>
      <c r="AR81" s="352">
        <v>0</v>
      </c>
      <c r="AS81" s="352">
        <v>0</v>
      </c>
      <c r="AT81" s="352">
        <v>0</v>
      </c>
      <c r="AU81" s="352">
        <f t="shared" si="1"/>
        <v>0</v>
      </c>
      <c r="AV81" s="352">
        <v>727.97</v>
      </c>
      <c r="AW81" s="352">
        <v>673.83</v>
      </c>
      <c r="AX81" s="353">
        <v>81</v>
      </c>
      <c r="AY81" s="353">
        <v>360</v>
      </c>
      <c r="AZ81" s="352">
        <v>247943.52</v>
      </c>
      <c r="BA81" s="352">
        <v>79200</v>
      </c>
      <c r="BB81" s="354">
        <v>90</v>
      </c>
      <c r="BC81" s="354">
        <v>45.693613636363601</v>
      </c>
      <c r="BD81" s="354">
        <v>10.1</v>
      </c>
      <c r="BE81" s="354"/>
      <c r="BF81" s="350" t="s">
        <v>472</v>
      </c>
      <c r="BG81" s="347"/>
      <c r="BH81" s="350" t="s">
        <v>316</v>
      </c>
      <c r="BI81" s="350" t="s">
        <v>545</v>
      </c>
      <c r="BJ81" s="350"/>
      <c r="BK81" s="350" t="s">
        <v>487</v>
      </c>
      <c r="BL81" s="348" t="s">
        <v>0</v>
      </c>
      <c r="BM81" s="354">
        <v>316574.91437670001</v>
      </c>
      <c r="BN81" s="348" t="s">
        <v>398</v>
      </c>
      <c r="BO81" s="354"/>
      <c r="BP81" s="355">
        <v>36756</v>
      </c>
      <c r="BQ81" s="355">
        <v>47696</v>
      </c>
      <c r="BR81" s="354">
        <v>486.11</v>
      </c>
      <c r="BS81" s="354">
        <v>65</v>
      </c>
      <c r="BT81" s="354">
        <v>29.82</v>
      </c>
    </row>
    <row r="82" spans="1:72" s="344" customFormat="1" ht="18.2" customHeight="1" x14ac:dyDescent="0.15">
      <c r="A82" s="356">
        <v>80</v>
      </c>
      <c r="B82" s="357" t="s">
        <v>313</v>
      </c>
      <c r="C82" s="357" t="s">
        <v>17</v>
      </c>
      <c r="D82" s="358">
        <v>45200</v>
      </c>
      <c r="E82" s="359" t="s">
        <v>354</v>
      </c>
      <c r="F82" s="360">
        <v>97</v>
      </c>
      <c r="G82" s="360">
        <v>96</v>
      </c>
      <c r="H82" s="361">
        <v>41039.11</v>
      </c>
      <c r="I82" s="361">
        <v>23341.48</v>
      </c>
      <c r="J82" s="361">
        <v>0</v>
      </c>
      <c r="K82" s="361">
        <v>64380.59</v>
      </c>
      <c r="L82" s="361">
        <v>355.51</v>
      </c>
      <c r="M82" s="361">
        <v>0</v>
      </c>
      <c r="N82" s="361">
        <v>0</v>
      </c>
      <c r="O82" s="361">
        <v>0</v>
      </c>
      <c r="P82" s="361">
        <v>0</v>
      </c>
      <c r="Q82" s="361">
        <v>0</v>
      </c>
      <c r="R82" s="361">
        <v>0</v>
      </c>
      <c r="S82" s="361">
        <v>64380.59</v>
      </c>
      <c r="T82" s="361">
        <v>43942.04</v>
      </c>
      <c r="U82" s="361">
        <v>345.39</v>
      </c>
      <c r="V82" s="361">
        <v>0</v>
      </c>
      <c r="W82" s="361">
        <v>0</v>
      </c>
      <c r="X82" s="361">
        <v>0</v>
      </c>
      <c r="Y82" s="361">
        <v>0</v>
      </c>
      <c r="Z82" s="361">
        <v>0</v>
      </c>
      <c r="AA82" s="361">
        <v>44287.43</v>
      </c>
      <c r="AB82" s="361">
        <v>0</v>
      </c>
      <c r="AC82" s="361">
        <v>0</v>
      </c>
      <c r="AD82" s="361">
        <v>0</v>
      </c>
      <c r="AE82" s="361">
        <v>0</v>
      </c>
      <c r="AF82" s="361">
        <v>0</v>
      </c>
      <c r="AG82" s="361">
        <v>0</v>
      </c>
      <c r="AH82" s="361">
        <v>0</v>
      </c>
      <c r="AI82" s="361">
        <v>0</v>
      </c>
      <c r="AJ82" s="361">
        <v>0</v>
      </c>
      <c r="AK82" s="361">
        <v>0</v>
      </c>
      <c r="AL82" s="361">
        <v>0</v>
      </c>
      <c r="AM82" s="361">
        <v>0</v>
      </c>
      <c r="AN82" s="361">
        <v>0</v>
      </c>
      <c r="AO82" s="361">
        <v>0</v>
      </c>
      <c r="AP82" s="361">
        <v>0</v>
      </c>
      <c r="AQ82" s="361">
        <v>0</v>
      </c>
      <c r="AR82" s="361">
        <v>0</v>
      </c>
      <c r="AS82" s="361">
        <v>0</v>
      </c>
      <c r="AT82" s="361">
        <v>0</v>
      </c>
      <c r="AU82" s="361">
        <f t="shared" si="1"/>
        <v>0</v>
      </c>
      <c r="AV82" s="361">
        <v>23696.99</v>
      </c>
      <c r="AW82" s="361">
        <v>44287.43</v>
      </c>
      <c r="AX82" s="362">
        <v>80</v>
      </c>
      <c r="AY82" s="362">
        <v>360</v>
      </c>
      <c r="AZ82" s="361">
        <v>246064.1</v>
      </c>
      <c r="BA82" s="361">
        <v>79200</v>
      </c>
      <c r="BB82" s="363">
        <v>90</v>
      </c>
      <c r="BC82" s="363">
        <v>73.159761363636406</v>
      </c>
      <c r="BD82" s="363">
        <v>10.1</v>
      </c>
      <c r="BE82" s="363"/>
      <c r="BF82" s="359" t="s">
        <v>472</v>
      </c>
      <c r="BG82" s="356"/>
      <c r="BH82" s="359" t="s">
        <v>316</v>
      </c>
      <c r="BI82" s="359" t="s">
        <v>545</v>
      </c>
      <c r="BJ82" s="359"/>
      <c r="BK82" s="359" t="s">
        <v>277</v>
      </c>
      <c r="BL82" s="357" t="s">
        <v>0</v>
      </c>
      <c r="BM82" s="363">
        <v>506866.13174935</v>
      </c>
      <c r="BN82" s="357" t="s">
        <v>398</v>
      </c>
      <c r="BO82" s="363"/>
      <c r="BP82" s="364">
        <v>36707</v>
      </c>
      <c r="BQ82" s="364">
        <v>47635</v>
      </c>
      <c r="BR82" s="363">
        <v>25720.799999999999</v>
      </c>
      <c r="BS82" s="363">
        <v>65</v>
      </c>
      <c r="BT82" s="363">
        <v>30.05</v>
      </c>
    </row>
    <row r="83" spans="1:72" s="344" customFormat="1" ht="18.2" customHeight="1" x14ac:dyDescent="0.15">
      <c r="A83" s="347">
        <v>81</v>
      </c>
      <c r="B83" s="348" t="s">
        <v>313</v>
      </c>
      <c r="C83" s="348" t="s">
        <v>17</v>
      </c>
      <c r="D83" s="349">
        <v>45200</v>
      </c>
      <c r="E83" s="350" t="s">
        <v>548</v>
      </c>
      <c r="F83" s="351">
        <v>0</v>
      </c>
      <c r="G83" s="351">
        <v>0</v>
      </c>
      <c r="H83" s="352">
        <v>37301.93</v>
      </c>
      <c r="I83" s="352">
        <v>0</v>
      </c>
      <c r="J83" s="352">
        <v>0</v>
      </c>
      <c r="K83" s="352">
        <v>37301.93</v>
      </c>
      <c r="L83" s="352">
        <v>315.25</v>
      </c>
      <c r="M83" s="352">
        <v>0</v>
      </c>
      <c r="N83" s="352">
        <v>0</v>
      </c>
      <c r="O83" s="352">
        <v>0</v>
      </c>
      <c r="P83" s="352">
        <v>315.25</v>
      </c>
      <c r="Q83" s="352">
        <v>0</v>
      </c>
      <c r="R83" s="352">
        <v>0</v>
      </c>
      <c r="S83" s="352">
        <v>36986.68</v>
      </c>
      <c r="T83" s="352">
        <v>0</v>
      </c>
      <c r="U83" s="352">
        <v>313.95999999999998</v>
      </c>
      <c r="V83" s="352">
        <v>0</v>
      </c>
      <c r="W83" s="352">
        <v>0</v>
      </c>
      <c r="X83" s="352">
        <v>313.95999999999998</v>
      </c>
      <c r="Y83" s="352">
        <v>0</v>
      </c>
      <c r="Z83" s="352">
        <v>0</v>
      </c>
      <c r="AA83" s="352">
        <v>0</v>
      </c>
      <c r="AB83" s="352">
        <v>65</v>
      </c>
      <c r="AC83" s="352">
        <v>0</v>
      </c>
      <c r="AD83" s="352">
        <v>0</v>
      </c>
      <c r="AE83" s="352">
        <v>0</v>
      </c>
      <c r="AF83" s="352">
        <v>0</v>
      </c>
      <c r="AG83" s="352">
        <v>0</v>
      </c>
      <c r="AH83" s="352">
        <v>82.41</v>
      </c>
      <c r="AI83" s="352">
        <v>72.489999999999995</v>
      </c>
      <c r="AJ83" s="352">
        <v>0</v>
      </c>
      <c r="AK83" s="352">
        <v>0</v>
      </c>
      <c r="AL83" s="352">
        <v>0</v>
      </c>
      <c r="AM83" s="352">
        <v>0</v>
      </c>
      <c r="AN83" s="352">
        <v>0</v>
      </c>
      <c r="AO83" s="352">
        <v>0</v>
      </c>
      <c r="AP83" s="352">
        <v>0</v>
      </c>
      <c r="AQ83" s="352">
        <v>1.9E-2</v>
      </c>
      <c r="AR83" s="352">
        <v>0</v>
      </c>
      <c r="AS83" s="352">
        <v>0</v>
      </c>
      <c r="AT83" s="352">
        <v>0</v>
      </c>
      <c r="AU83" s="352">
        <f t="shared" si="1"/>
        <v>849.12899999999991</v>
      </c>
      <c r="AV83" s="352">
        <v>0</v>
      </c>
      <c r="AW83" s="352">
        <v>0</v>
      </c>
      <c r="AX83" s="353">
        <v>82</v>
      </c>
      <c r="AY83" s="353">
        <v>360</v>
      </c>
      <c r="AZ83" s="352">
        <v>222585.66</v>
      </c>
      <c r="BA83" s="352">
        <v>71100</v>
      </c>
      <c r="BB83" s="354">
        <v>90</v>
      </c>
      <c r="BC83" s="354">
        <v>46.818582278481003</v>
      </c>
      <c r="BD83" s="354">
        <v>10.1</v>
      </c>
      <c r="BE83" s="354"/>
      <c r="BF83" s="350" t="s">
        <v>472</v>
      </c>
      <c r="BG83" s="347"/>
      <c r="BH83" s="350" t="s">
        <v>316</v>
      </c>
      <c r="BI83" s="350" t="s">
        <v>545</v>
      </c>
      <c r="BJ83" s="350"/>
      <c r="BK83" s="350" t="s">
        <v>248</v>
      </c>
      <c r="BL83" s="348" t="s">
        <v>0</v>
      </c>
      <c r="BM83" s="354">
        <v>291194.83710619999</v>
      </c>
      <c r="BN83" s="348" t="s">
        <v>398</v>
      </c>
      <c r="BO83" s="354"/>
      <c r="BP83" s="355">
        <v>36756</v>
      </c>
      <c r="BQ83" s="355">
        <v>47696</v>
      </c>
      <c r="BR83" s="354">
        <v>0</v>
      </c>
      <c r="BS83" s="354">
        <v>65</v>
      </c>
      <c r="BT83" s="354">
        <v>0</v>
      </c>
    </row>
    <row r="84" spans="1:72" s="344" customFormat="1" ht="18.2" customHeight="1" x14ac:dyDescent="0.15">
      <c r="A84" s="356">
        <v>82</v>
      </c>
      <c r="B84" s="357" t="s">
        <v>313</v>
      </c>
      <c r="C84" s="357" t="s">
        <v>17</v>
      </c>
      <c r="D84" s="358">
        <v>45200</v>
      </c>
      <c r="E84" s="359" t="s">
        <v>549</v>
      </c>
      <c r="F84" s="360">
        <v>0</v>
      </c>
      <c r="G84" s="360">
        <v>0</v>
      </c>
      <c r="H84" s="361">
        <v>30380.93</v>
      </c>
      <c r="I84" s="361">
        <v>0</v>
      </c>
      <c r="J84" s="361">
        <v>0</v>
      </c>
      <c r="K84" s="361">
        <v>30380.93</v>
      </c>
      <c r="L84" s="361">
        <v>373.56</v>
      </c>
      <c r="M84" s="361">
        <v>0</v>
      </c>
      <c r="N84" s="361">
        <v>0</v>
      </c>
      <c r="O84" s="361">
        <v>0</v>
      </c>
      <c r="P84" s="361">
        <v>373.56</v>
      </c>
      <c r="Q84" s="361">
        <v>6.52</v>
      </c>
      <c r="R84" s="361">
        <v>0</v>
      </c>
      <c r="S84" s="361">
        <v>30000.85</v>
      </c>
      <c r="T84" s="361">
        <v>0</v>
      </c>
      <c r="U84" s="361">
        <v>255.65</v>
      </c>
      <c r="V84" s="361">
        <v>0</v>
      </c>
      <c r="W84" s="361">
        <v>0</v>
      </c>
      <c r="X84" s="361">
        <v>255.65</v>
      </c>
      <c r="Y84" s="361">
        <v>0</v>
      </c>
      <c r="Z84" s="361">
        <v>0</v>
      </c>
      <c r="AA84" s="361">
        <v>0</v>
      </c>
      <c r="AB84" s="361">
        <v>65</v>
      </c>
      <c r="AC84" s="361">
        <v>0</v>
      </c>
      <c r="AD84" s="361">
        <v>0</v>
      </c>
      <c r="AE84" s="361">
        <v>0</v>
      </c>
      <c r="AF84" s="361">
        <v>0</v>
      </c>
      <c r="AG84" s="361">
        <v>0</v>
      </c>
      <c r="AH84" s="361">
        <v>82.41</v>
      </c>
      <c r="AI84" s="361">
        <v>72.489999999999995</v>
      </c>
      <c r="AJ84" s="361">
        <v>0</v>
      </c>
      <c r="AK84" s="361">
        <v>0</v>
      </c>
      <c r="AL84" s="361">
        <v>0</v>
      </c>
      <c r="AM84" s="361">
        <v>0</v>
      </c>
      <c r="AN84" s="361">
        <v>0</v>
      </c>
      <c r="AO84" s="361">
        <v>0</v>
      </c>
      <c r="AP84" s="361">
        <v>0</v>
      </c>
      <c r="AQ84" s="361">
        <v>0</v>
      </c>
      <c r="AR84" s="361">
        <v>0</v>
      </c>
      <c r="AS84" s="361">
        <v>0.11558499999999999</v>
      </c>
      <c r="AT84" s="361">
        <v>0</v>
      </c>
      <c r="AU84" s="361">
        <f t="shared" si="1"/>
        <v>855.51441499999987</v>
      </c>
      <c r="AV84" s="361">
        <v>0</v>
      </c>
      <c r="AW84" s="361">
        <v>0</v>
      </c>
      <c r="AX84" s="362">
        <v>82</v>
      </c>
      <c r="AY84" s="362">
        <v>360</v>
      </c>
      <c r="AZ84" s="361">
        <v>222585.66</v>
      </c>
      <c r="BA84" s="361">
        <v>71100</v>
      </c>
      <c r="BB84" s="363">
        <v>90</v>
      </c>
      <c r="BC84" s="363">
        <v>37.9757594936709</v>
      </c>
      <c r="BD84" s="363">
        <v>10.1</v>
      </c>
      <c r="BE84" s="363"/>
      <c r="BF84" s="359" t="s">
        <v>472</v>
      </c>
      <c r="BG84" s="356"/>
      <c r="BH84" s="359" t="s">
        <v>316</v>
      </c>
      <c r="BI84" s="359" t="s">
        <v>545</v>
      </c>
      <c r="BJ84" s="359"/>
      <c r="BK84" s="359" t="s">
        <v>248</v>
      </c>
      <c r="BL84" s="357" t="s">
        <v>0</v>
      </c>
      <c r="BM84" s="363">
        <v>236195.64202025</v>
      </c>
      <c r="BN84" s="357" t="s">
        <v>398</v>
      </c>
      <c r="BO84" s="363"/>
      <c r="BP84" s="364">
        <v>36756</v>
      </c>
      <c r="BQ84" s="364">
        <v>47696</v>
      </c>
      <c r="BR84" s="363">
        <v>0</v>
      </c>
      <c r="BS84" s="363">
        <v>65</v>
      </c>
      <c r="BT84" s="363">
        <v>0</v>
      </c>
    </row>
    <row r="85" spans="1:72" s="344" customFormat="1" ht="18.2" customHeight="1" x14ac:dyDescent="0.15">
      <c r="A85" s="347">
        <v>83</v>
      </c>
      <c r="B85" s="348" t="s">
        <v>313</v>
      </c>
      <c r="C85" s="348" t="s">
        <v>17</v>
      </c>
      <c r="D85" s="349">
        <v>45200</v>
      </c>
      <c r="E85" s="350" t="s">
        <v>355</v>
      </c>
      <c r="F85" s="351">
        <v>56</v>
      </c>
      <c r="G85" s="351">
        <v>55</v>
      </c>
      <c r="H85" s="352">
        <v>37479.47</v>
      </c>
      <c r="I85" s="352">
        <v>13763.91</v>
      </c>
      <c r="J85" s="352">
        <v>0</v>
      </c>
      <c r="K85" s="352">
        <v>51243.38</v>
      </c>
      <c r="L85" s="352">
        <v>313.77999999999997</v>
      </c>
      <c r="M85" s="352">
        <v>0</v>
      </c>
      <c r="N85" s="352">
        <v>0</v>
      </c>
      <c r="O85" s="352">
        <v>0</v>
      </c>
      <c r="P85" s="352">
        <v>0</v>
      </c>
      <c r="Q85" s="352">
        <v>0</v>
      </c>
      <c r="R85" s="352">
        <v>0</v>
      </c>
      <c r="S85" s="352">
        <v>51243.38</v>
      </c>
      <c r="T85" s="352">
        <v>20840.09</v>
      </c>
      <c r="U85" s="352">
        <v>315.43</v>
      </c>
      <c r="V85" s="352">
        <v>0</v>
      </c>
      <c r="W85" s="352">
        <v>0</v>
      </c>
      <c r="X85" s="352">
        <v>0</v>
      </c>
      <c r="Y85" s="352">
        <v>0</v>
      </c>
      <c r="Z85" s="352">
        <v>0</v>
      </c>
      <c r="AA85" s="352">
        <v>21155.52</v>
      </c>
      <c r="AB85" s="352">
        <v>0</v>
      </c>
      <c r="AC85" s="352">
        <v>0</v>
      </c>
      <c r="AD85" s="352">
        <v>0</v>
      </c>
      <c r="AE85" s="352">
        <v>0</v>
      </c>
      <c r="AF85" s="352">
        <v>0</v>
      </c>
      <c r="AG85" s="352">
        <v>0</v>
      </c>
      <c r="AH85" s="352">
        <v>0</v>
      </c>
      <c r="AI85" s="352">
        <v>0</v>
      </c>
      <c r="AJ85" s="352">
        <v>0</v>
      </c>
      <c r="AK85" s="352">
        <v>0</v>
      </c>
      <c r="AL85" s="352">
        <v>0</v>
      </c>
      <c r="AM85" s="352">
        <v>0</v>
      </c>
      <c r="AN85" s="352">
        <v>0</v>
      </c>
      <c r="AO85" s="352">
        <v>0</v>
      </c>
      <c r="AP85" s="352">
        <v>0</v>
      </c>
      <c r="AQ85" s="352">
        <v>0</v>
      </c>
      <c r="AR85" s="352">
        <v>0</v>
      </c>
      <c r="AS85" s="352">
        <v>0</v>
      </c>
      <c r="AT85" s="352">
        <v>0</v>
      </c>
      <c r="AU85" s="352">
        <f t="shared" si="1"/>
        <v>0</v>
      </c>
      <c r="AV85" s="352">
        <v>14077.69</v>
      </c>
      <c r="AW85" s="352">
        <v>21155.52</v>
      </c>
      <c r="AX85" s="353">
        <v>82</v>
      </c>
      <c r="AY85" s="353">
        <v>360</v>
      </c>
      <c r="AZ85" s="352">
        <v>222585.66</v>
      </c>
      <c r="BA85" s="352">
        <v>71100</v>
      </c>
      <c r="BB85" s="354">
        <v>90</v>
      </c>
      <c r="BC85" s="354">
        <v>64.865037974683503</v>
      </c>
      <c r="BD85" s="354">
        <v>10.1</v>
      </c>
      <c r="BE85" s="354"/>
      <c r="BF85" s="350" t="s">
        <v>472</v>
      </c>
      <c r="BG85" s="347"/>
      <c r="BH85" s="350" t="s">
        <v>316</v>
      </c>
      <c r="BI85" s="350" t="s">
        <v>545</v>
      </c>
      <c r="BJ85" s="350"/>
      <c r="BK85" s="350" t="s">
        <v>277</v>
      </c>
      <c r="BL85" s="348" t="s">
        <v>0</v>
      </c>
      <c r="BM85" s="354">
        <v>403437.3372217</v>
      </c>
      <c r="BN85" s="348" t="s">
        <v>398</v>
      </c>
      <c r="BO85" s="354"/>
      <c r="BP85" s="355">
        <v>36756</v>
      </c>
      <c r="BQ85" s="355">
        <v>47696</v>
      </c>
      <c r="BR85" s="354">
        <v>14182.79</v>
      </c>
      <c r="BS85" s="354">
        <v>65</v>
      </c>
      <c r="BT85" s="354">
        <v>29.82</v>
      </c>
    </row>
    <row r="86" spans="1:72" s="344" customFormat="1" ht="18.2" customHeight="1" x14ac:dyDescent="0.15">
      <c r="A86" s="356">
        <v>84</v>
      </c>
      <c r="B86" s="357" t="s">
        <v>313</v>
      </c>
      <c r="C86" s="357" t="s">
        <v>17</v>
      </c>
      <c r="D86" s="358">
        <v>45200</v>
      </c>
      <c r="E86" s="359" t="s">
        <v>321</v>
      </c>
      <c r="F86" s="360">
        <v>89</v>
      </c>
      <c r="G86" s="360">
        <v>88</v>
      </c>
      <c r="H86" s="361">
        <v>37479.47</v>
      </c>
      <c r="I86" s="361">
        <v>19445.09</v>
      </c>
      <c r="J86" s="361">
        <v>0</v>
      </c>
      <c r="K86" s="361">
        <v>56924.56</v>
      </c>
      <c r="L86" s="361">
        <v>313.77999999999997</v>
      </c>
      <c r="M86" s="361">
        <v>0</v>
      </c>
      <c r="N86" s="361">
        <v>0</v>
      </c>
      <c r="O86" s="361">
        <v>0</v>
      </c>
      <c r="P86" s="361">
        <v>0</v>
      </c>
      <c r="Q86" s="361">
        <v>0</v>
      </c>
      <c r="R86" s="361">
        <v>0</v>
      </c>
      <c r="S86" s="361">
        <v>56924.56</v>
      </c>
      <c r="T86" s="361">
        <v>35865.1</v>
      </c>
      <c r="U86" s="361">
        <v>315.43</v>
      </c>
      <c r="V86" s="361">
        <v>0</v>
      </c>
      <c r="W86" s="361">
        <v>0</v>
      </c>
      <c r="X86" s="361">
        <v>0</v>
      </c>
      <c r="Y86" s="361">
        <v>0</v>
      </c>
      <c r="Z86" s="361">
        <v>0</v>
      </c>
      <c r="AA86" s="361">
        <v>36180.53</v>
      </c>
      <c r="AB86" s="361">
        <v>0</v>
      </c>
      <c r="AC86" s="361">
        <v>0</v>
      </c>
      <c r="AD86" s="361">
        <v>0</v>
      </c>
      <c r="AE86" s="361">
        <v>0</v>
      </c>
      <c r="AF86" s="361">
        <v>0</v>
      </c>
      <c r="AG86" s="361">
        <v>0</v>
      </c>
      <c r="AH86" s="361">
        <v>0</v>
      </c>
      <c r="AI86" s="361">
        <v>0</v>
      </c>
      <c r="AJ86" s="361">
        <v>0</v>
      </c>
      <c r="AK86" s="361">
        <v>0</v>
      </c>
      <c r="AL86" s="361">
        <v>0</v>
      </c>
      <c r="AM86" s="361">
        <v>0</v>
      </c>
      <c r="AN86" s="361">
        <v>0</v>
      </c>
      <c r="AO86" s="361">
        <v>0</v>
      </c>
      <c r="AP86" s="361">
        <v>0</v>
      </c>
      <c r="AQ86" s="361">
        <v>0</v>
      </c>
      <c r="AR86" s="361">
        <v>0</v>
      </c>
      <c r="AS86" s="361">
        <v>0</v>
      </c>
      <c r="AT86" s="361">
        <v>0</v>
      </c>
      <c r="AU86" s="361">
        <f t="shared" si="1"/>
        <v>0</v>
      </c>
      <c r="AV86" s="361">
        <v>19758.87</v>
      </c>
      <c r="AW86" s="361">
        <v>36180.53</v>
      </c>
      <c r="AX86" s="362">
        <v>82</v>
      </c>
      <c r="AY86" s="362">
        <v>360</v>
      </c>
      <c r="AZ86" s="361">
        <v>222585.66</v>
      </c>
      <c r="BA86" s="361">
        <v>71100</v>
      </c>
      <c r="BB86" s="363">
        <v>90</v>
      </c>
      <c r="BC86" s="363">
        <v>72.056405063291095</v>
      </c>
      <c r="BD86" s="363">
        <v>10.1</v>
      </c>
      <c r="BE86" s="363"/>
      <c r="BF86" s="359" t="s">
        <v>472</v>
      </c>
      <c r="BG86" s="356"/>
      <c r="BH86" s="359" t="s">
        <v>316</v>
      </c>
      <c r="BI86" s="359" t="s">
        <v>545</v>
      </c>
      <c r="BJ86" s="359"/>
      <c r="BK86" s="359" t="s">
        <v>277</v>
      </c>
      <c r="BL86" s="357" t="s">
        <v>0</v>
      </c>
      <c r="BM86" s="363">
        <v>448165.06852039997</v>
      </c>
      <c r="BN86" s="357" t="s">
        <v>398</v>
      </c>
      <c r="BO86" s="363"/>
      <c r="BP86" s="364">
        <v>36756</v>
      </c>
      <c r="BQ86" s="364">
        <v>47696</v>
      </c>
      <c r="BR86" s="363">
        <v>22547.200000000001</v>
      </c>
      <c r="BS86" s="363">
        <v>65</v>
      </c>
      <c r="BT86" s="363">
        <v>29.82</v>
      </c>
    </row>
    <row r="87" spans="1:72" s="344" customFormat="1" ht="18.2" customHeight="1" x14ac:dyDescent="0.15">
      <c r="A87" s="347">
        <v>85</v>
      </c>
      <c r="B87" s="348" t="s">
        <v>313</v>
      </c>
      <c r="C87" s="348" t="s">
        <v>17</v>
      </c>
      <c r="D87" s="349">
        <v>45200</v>
      </c>
      <c r="E87" s="350" t="s">
        <v>550</v>
      </c>
      <c r="F87" s="351">
        <v>4</v>
      </c>
      <c r="G87" s="351">
        <v>3</v>
      </c>
      <c r="H87" s="352">
        <v>37479.47</v>
      </c>
      <c r="I87" s="352">
        <v>920.59</v>
      </c>
      <c r="J87" s="352">
        <v>0</v>
      </c>
      <c r="K87" s="352">
        <v>38400.06</v>
      </c>
      <c r="L87" s="352">
        <v>313.77999999999997</v>
      </c>
      <c r="M87" s="352">
        <v>0</v>
      </c>
      <c r="N87" s="352">
        <v>0</v>
      </c>
      <c r="O87" s="352">
        <v>298.77</v>
      </c>
      <c r="P87" s="352">
        <v>0</v>
      </c>
      <c r="Q87" s="352">
        <v>0</v>
      </c>
      <c r="R87" s="352">
        <v>0</v>
      </c>
      <c r="S87" s="352">
        <v>38101.29</v>
      </c>
      <c r="T87" s="352">
        <v>731.4</v>
      </c>
      <c r="U87" s="352">
        <v>315.43</v>
      </c>
      <c r="V87" s="352">
        <v>0</v>
      </c>
      <c r="W87" s="352">
        <v>90.14</v>
      </c>
      <c r="X87" s="352">
        <v>0</v>
      </c>
      <c r="Y87" s="352">
        <v>0</v>
      </c>
      <c r="Z87" s="352">
        <v>0</v>
      </c>
      <c r="AA87" s="352">
        <v>956.69</v>
      </c>
      <c r="AB87" s="352">
        <v>0</v>
      </c>
      <c r="AC87" s="352">
        <v>0</v>
      </c>
      <c r="AD87" s="352">
        <v>0</v>
      </c>
      <c r="AE87" s="352">
        <v>0</v>
      </c>
      <c r="AF87" s="352">
        <v>0</v>
      </c>
      <c r="AG87" s="352">
        <v>0</v>
      </c>
      <c r="AH87" s="352">
        <v>0</v>
      </c>
      <c r="AI87" s="352">
        <v>0</v>
      </c>
      <c r="AJ87" s="352">
        <v>0</v>
      </c>
      <c r="AK87" s="352">
        <v>0</v>
      </c>
      <c r="AL87" s="352">
        <v>0</v>
      </c>
      <c r="AM87" s="352">
        <v>0</v>
      </c>
      <c r="AN87" s="352">
        <v>0</v>
      </c>
      <c r="AO87" s="352">
        <v>0</v>
      </c>
      <c r="AP87" s="352">
        <v>0</v>
      </c>
      <c r="AQ87" s="352">
        <v>4.0000000000000001E-3</v>
      </c>
      <c r="AR87" s="352">
        <v>0</v>
      </c>
      <c r="AS87" s="352">
        <v>0</v>
      </c>
      <c r="AT87" s="352">
        <v>0</v>
      </c>
      <c r="AU87" s="352">
        <f t="shared" si="1"/>
        <v>388.91399999999999</v>
      </c>
      <c r="AV87" s="352">
        <v>935.6</v>
      </c>
      <c r="AW87" s="352">
        <v>956.69</v>
      </c>
      <c r="AX87" s="353">
        <v>82</v>
      </c>
      <c r="AY87" s="353">
        <v>360</v>
      </c>
      <c r="AZ87" s="352">
        <v>222585.66</v>
      </c>
      <c r="BA87" s="352">
        <v>71100</v>
      </c>
      <c r="BB87" s="354">
        <v>90</v>
      </c>
      <c r="BC87" s="354">
        <v>48.229481012658198</v>
      </c>
      <c r="BD87" s="354">
        <v>10.1</v>
      </c>
      <c r="BE87" s="354"/>
      <c r="BF87" s="350" t="s">
        <v>472</v>
      </c>
      <c r="BG87" s="347"/>
      <c r="BH87" s="350" t="s">
        <v>316</v>
      </c>
      <c r="BI87" s="350" t="s">
        <v>545</v>
      </c>
      <c r="BJ87" s="350"/>
      <c r="BK87" s="350" t="s">
        <v>487</v>
      </c>
      <c r="BL87" s="348" t="s">
        <v>0</v>
      </c>
      <c r="BM87" s="354">
        <v>299970.12262485002</v>
      </c>
      <c r="BN87" s="348" t="s">
        <v>398</v>
      </c>
      <c r="BO87" s="354"/>
      <c r="BP87" s="355">
        <v>36756</v>
      </c>
      <c r="BQ87" s="355">
        <v>47696</v>
      </c>
      <c r="BR87" s="354">
        <v>749.16</v>
      </c>
      <c r="BS87" s="354">
        <v>65</v>
      </c>
      <c r="BT87" s="354">
        <v>29.82</v>
      </c>
    </row>
    <row r="88" spans="1:72" s="344" customFormat="1" ht="18.2" customHeight="1" x14ac:dyDescent="0.15">
      <c r="A88" s="356">
        <v>86</v>
      </c>
      <c r="B88" s="357" t="s">
        <v>313</v>
      </c>
      <c r="C88" s="357" t="s">
        <v>17</v>
      </c>
      <c r="D88" s="358">
        <v>45200</v>
      </c>
      <c r="E88" s="359" t="s">
        <v>551</v>
      </c>
      <c r="F88" s="360">
        <v>0</v>
      </c>
      <c r="G88" s="360">
        <v>0</v>
      </c>
      <c r="H88" s="361">
        <v>44510.81</v>
      </c>
      <c r="I88" s="361">
        <v>0</v>
      </c>
      <c r="J88" s="361">
        <v>0</v>
      </c>
      <c r="K88" s="361">
        <v>44510.81</v>
      </c>
      <c r="L88" s="361">
        <v>371.26</v>
      </c>
      <c r="M88" s="361">
        <v>0</v>
      </c>
      <c r="N88" s="361">
        <v>0</v>
      </c>
      <c r="O88" s="361">
        <v>0</v>
      </c>
      <c r="P88" s="361">
        <v>371.26</v>
      </c>
      <c r="Q88" s="361">
        <v>0</v>
      </c>
      <c r="R88" s="361">
        <v>0</v>
      </c>
      <c r="S88" s="361">
        <v>44139.55</v>
      </c>
      <c r="T88" s="361">
        <v>0</v>
      </c>
      <c r="U88" s="361">
        <v>378.34</v>
      </c>
      <c r="V88" s="361">
        <v>0</v>
      </c>
      <c r="W88" s="361">
        <v>0</v>
      </c>
      <c r="X88" s="361">
        <v>378.34</v>
      </c>
      <c r="Y88" s="361">
        <v>0</v>
      </c>
      <c r="Z88" s="361">
        <v>0</v>
      </c>
      <c r="AA88" s="361">
        <v>0</v>
      </c>
      <c r="AB88" s="361">
        <v>65</v>
      </c>
      <c r="AC88" s="361">
        <v>0</v>
      </c>
      <c r="AD88" s="361">
        <v>0</v>
      </c>
      <c r="AE88" s="361">
        <v>0</v>
      </c>
      <c r="AF88" s="361">
        <v>0</v>
      </c>
      <c r="AG88" s="361">
        <v>0</v>
      </c>
      <c r="AH88" s="361">
        <v>96.48</v>
      </c>
      <c r="AI88" s="361">
        <v>84.18</v>
      </c>
      <c r="AJ88" s="361">
        <v>0</v>
      </c>
      <c r="AK88" s="361">
        <v>0</v>
      </c>
      <c r="AL88" s="361">
        <v>0</v>
      </c>
      <c r="AM88" s="361">
        <v>0</v>
      </c>
      <c r="AN88" s="361">
        <v>0</v>
      </c>
      <c r="AO88" s="361">
        <v>0</v>
      </c>
      <c r="AP88" s="361">
        <v>0</v>
      </c>
      <c r="AQ88" s="361">
        <v>4.5999999999999999E-2</v>
      </c>
      <c r="AR88" s="361">
        <v>0</v>
      </c>
      <c r="AS88" s="361">
        <v>0</v>
      </c>
      <c r="AT88" s="361">
        <v>0</v>
      </c>
      <c r="AU88" s="361">
        <f t="shared" si="1"/>
        <v>995.30600000000004</v>
      </c>
      <c r="AV88" s="361">
        <v>0</v>
      </c>
      <c r="AW88" s="361">
        <v>0</v>
      </c>
      <c r="AX88" s="362">
        <v>82</v>
      </c>
      <c r="AY88" s="362">
        <v>360</v>
      </c>
      <c r="AZ88" s="361">
        <v>294614.24</v>
      </c>
      <c r="BA88" s="361">
        <v>84000</v>
      </c>
      <c r="BB88" s="363">
        <v>80.38</v>
      </c>
      <c r="BC88" s="363">
        <v>42.237345583333301</v>
      </c>
      <c r="BD88" s="363">
        <v>10.199999999999999</v>
      </c>
      <c r="BE88" s="363"/>
      <c r="BF88" s="359" t="s">
        <v>472</v>
      </c>
      <c r="BG88" s="356"/>
      <c r="BH88" s="359" t="s">
        <v>482</v>
      </c>
      <c r="BI88" s="359" t="s">
        <v>544</v>
      </c>
      <c r="BJ88" s="359"/>
      <c r="BK88" s="359" t="s">
        <v>248</v>
      </c>
      <c r="BL88" s="357" t="s">
        <v>0</v>
      </c>
      <c r="BM88" s="363">
        <v>347509.13226575003</v>
      </c>
      <c r="BN88" s="357" t="s">
        <v>398</v>
      </c>
      <c r="BO88" s="363"/>
      <c r="BP88" s="364">
        <v>36763</v>
      </c>
      <c r="BQ88" s="364">
        <v>47696</v>
      </c>
      <c r="BR88" s="363">
        <v>0</v>
      </c>
      <c r="BS88" s="363">
        <v>65</v>
      </c>
      <c r="BT88" s="363">
        <v>0</v>
      </c>
    </row>
    <row r="89" spans="1:72" s="344" customFormat="1" ht="18.2" customHeight="1" x14ac:dyDescent="0.15">
      <c r="A89" s="347">
        <v>87</v>
      </c>
      <c r="B89" s="348" t="s">
        <v>313</v>
      </c>
      <c r="C89" s="348" t="s">
        <v>17</v>
      </c>
      <c r="D89" s="349">
        <v>45200</v>
      </c>
      <c r="E89" s="350" t="s">
        <v>552</v>
      </c>
      <c r="F89" s="351">
        <v>0</v>
      </c>
      <c r="G89" s="351">
        <v>1</v>
      </c>
      <c r="H89" s="352">
        <v>44167.45</v>
      </c>
      <c r="I89" s="352">
        <v>367.49</v>
      </c>
      <c r="J89" s="352">
        <v>0</v>
      </c>
      <c r="K89" s="352">
        <v>44534.94</v>
      </c>
      <c r="L89" s="352">
        <v>370.62</v>
      </c>
      <c r="M89" s="352">
        <v>0</v>
      </c>
      <c r="N89" s="352">
        <v>0</v>
      </c>
      <c r="O89" s="352">
        <v>367.49</v>
      </c>
      <c r="P89" s="352">
        <v>370.62</v>
      </c>
      <c r="Q89" s="352">
        <v>0</v>
      </c>
      <c r="R89" s="352">
        <v>0</v>
      </c>
      <c r="S89" s="352">
        <v>43796.83</v>
      </c>
      <c r="T89" s="352">
        <v>378.55</v>
      </c>
      <c r="U89" s="352">
        <v>375.42</v>
      </c>
      <c r="V89" s="352">
        <v>0</v>
      </c>
      <c r="W89" s="352">
        <v>378.55</v>
      </c>
      <c r="X89" s="352">
        <v>375.42</v>
      </c>
      <c r="Y89" s="352">
        <v>0</v>
      </c>
      <c r="Z89" s="352">
        <v>0</v>
      </c>
      <c r="AA89" s="352">
        <v>0</v>
      </c>
      <c r="AB89" s="352">
        <v>65</v>
      </c>
      <c r="AC89" s="352">
        <v>0</v>
      </c>
      <c r="AD89" s="352">
        <v>0</v>
      </c>
      <c r="AE89" s="352">
        <v>0</v>
      </c>
      <c r="AF89" s="352">
        <v>29.8</v>
      </c>
      <c r="AG89" s="352">
        <v>0</v>
      </c>
      <c r="AH89" s="352">
        <v>96.09</v>
      </c>
      <c r="AI89" s="352">
        <v>83.89</v>
      </c>
      <c r="AJ89" s="352">
        <v>65</v>
      </c>
      <c r="AK89" s="352">
        <v>0</v>
      </c>
      <c r="AL89" s="352">
        <v>0</v>
      </c>
      <c r="AM89" s="352">
        <v>0</v>
      </c>
      <c r="AN89" s="352">
        <v>0</v>
      </c>
      <c r="AO89" s="352">
        <v>96.09</v>
      </c>
      <c r="AP89" s="352">
        <v>83.86</v>
      </c>
      <c r="AQ89" s="352">
        <v>1.4999999999999999E-2</v>
      </c>
      <c r="AR89" s="352">
        <v>0</v>
      </c>
      <c r="AS89" s="352">
        <v>0</v>
      </c>
      <c r="AT89" s="352">
        <v>0</v>
      </c>
      <c r="AU89" s="352">
        <f t="shared" si="1"/>
        <v>2011.8250000000003</v>
      </c>
      <c r="AV89" s="352">
        <v>0</v>
      </c>
      <c r="AW89" s="352">
        <v>0</v>
      </c>
      <c r="AX89" s="353">
        <v>81</v>
      </c>
      <c r="AY89" s="353">
        <v>360</v>
      </c>
      <c r="AZ89" s="352">
        <v>294614.24</v>
      </c>
      <c r="BA89" s="352">
        <v>83600</v>
      </c>
      <c r="BB89" s="354">
        <v>80</v>
      </c>
      <c r="BC89" s="354">
        <v>41.9108421052632</v>
      </c>
      <c r="BD89" s="354">
        <v>10.199999999999999</v>
      </c>
      <c r="BE89" s="354"/>
      <c r="BF89" s="350" t="s">
        <v>472</v>
      </c>
      <c r="BG89" s="347"/>
      <c r="BH89" s="350" t="s">
        <v>482</v>
      </c>
      <c r="BI89" s="350" t="s">
        <v>544</v>
      </c>
      <c r="BJ89" s="350"/>
      <c r="BK89" s="350" t="s">
        <v>248</v>
      </c>
      <c r="BL89" s="348" t="s">
        <v>0</v>
      </c>
      <c r="BM89" s="354">
        <v>344810.90970095003</v>
      </c>
      <c r="BN89" s="348" t="s">
        <v>398</v>
      </c>
      <c r="BO89" s="354"/>
      <c r="BP89" s="355">
        <v>36763</v>
      </c>
      <c r="BQ89" s="355">
        <v>47696</v>
      </c>
      <c r="BR89" s="354">
        <v>0</v>
      </c>
      <c r="BS89" s="354">
        <v>65</v>
      </c>
      <c r="BT89" s="354">
        <v>0</v>
      </c>
    </row>
    <row r="90" spans="1:72" s="344" customFormat="1" ht="18.2" customHeight="1" x14ac:dyDescent="0.15">
      <c r="A90" s="356">
        <v>88</v>
      </c>
      <c r="B90" s="357" t="s">
        <v>313</v>
      </c>
      <c r="C90" s="357" t="s">
        <v>17</v>
      </c>
      <c r="D90" s="358">
        <v>45200</v>
      </c>
      <c r="E90" s="359" t="s">
        <v>553</v>
      </c>
      <c r="F90" s="360">
        <v>1</v>
      </c>
      <c r="G90" s="360">
        <v>0</v>
      </c>
      <c r="H90" s="361">
        <v>47064.72</v>
      </c>
      <c r="I90" s="361">
        <v>0</v>
      </c>
      <c r="J90" s="361">
        <v>0</v>
      </c>
      <c r="K90" s="361">
        <v>47064.72</v>
      </c>
      <c r="L90" s="361">
        <v>392.61</v>
      </c>
      <c r="M90" s="361">
        <v>0</v>
      </c>
      <c r="N90" s="361">
        <v>0</v>
      </c>
      <c r="O90" s="361">
        <v>0</v>
      </c>
      <c r="P90" s="361">
        <v>0</v>
      </c>
      <c r="Q90" s="361">
        <v>0</v>
      </c>
      <c r="R90" s="361">
        <v>0</v>
      </c>
      <c r="S90" s="361">
        <v>47064.72</v>
      </c>
      <c r="T90" s="361">
        <v>0</v>
      </c>
      <c r="U90" s="361">
        <v>400.05</v>
      </c>
      <c r="V90" s="361">
        <v>0</v>
      </c>
      <c r="W90" s="361">
        <v>0</v>
      </c>
      <c r="X90" s="361">
        <v>0</v>
      </c>
      <c r="Y90" s="361">
        <v>0</v>
      </c>
      <c r="Z90" s="361">
        <v>0</v>
      </c>
      <c r="AA90" s="361">
        <v>400.05</v>
      </c>
      <c r="AB90" s="361">
        <v>0</v>
      </c>
      <c r="AC90" s="361">
        <v>0</v>
      </c>
      <c r="AD90" s="361">
        <v>0</v>
      </c>
      <c r="AE90" s="361">
        <v>0</v>
      </c>
      <c r="AF90" s="361">
        <v>0</v>
      </c>
      <c r="AG90" s="361">
        <v>0</v>
      </c>
      <c r="AH90" s="361">
        <v>0</v>
      </c>
      <c r="AI90" s="361">
        <v>0.12</v>
      </c>
      <c r="AJ90" s="361">
        <v>0</v>
      </c>
      <c r="AK90" s="361">
        <v>0</v>
      </c>
      <c r="AL90" s="361">
        <v>0</v>
      </c>
      <c r="AM90" s="361">
        <v>0</v>
      </c>
      <c r="AN90" s="361">
        <v>0</v>
      </c>
      <c r="AO90" s="361">
        <v>0</v>
      </c>
      <c r="AP90" s="361">
        <v>0</v>
      </c>
      <c r="AQ90" s="361">
        <v>0</v>
      </c>
      <c r="AR90" s="361">
        <v>0</v>
      </c>
      <c r="AS90" s="361">
        <v>0.11812599999999999</v>
      </c>
      <c r="AT90" s="361">
        <v>0</v>
      </c>
      <c r="AU90" s="361">
        <f t="shared" si="1"/>
        <v>1.8740000000000007E-3</v>
      </c>
      <c r="AV90" s="361">
        <v>392.61</v>
      </c>
      <c r="AW90" s="361">
        <v>400.05</v>
      </c>
      <c r="AX90" s="362">
        <v>82</v>
      </c>
      <c r="AY90" s="362">
        <v>360</v>
      </c>
      <c r="AZ90" s="361">
        <v>320000</v>
      </c>
      <c r="BA90" s="361">
        <v>88825</v>
      </c>
      <c r="BB90" s="363">
        <v>78.260000000000005</v>
      </c>
      <c r="BC90" s="363">
        <v>41.466760339994401</v>
      </c>
      <c r="BD90" s="363">
        <v>10.199999999999999</v>
      </c>
      <c r="BE90" s="363"/>
      <c r="BF90" s="359" t="s">
        <v>472</v>
      </c>
      <c r="BG90" s="356"/>
      <c r="BH90" s="359" t="s">
        <v>482</v>
      </c>
      <c r="BI90" s="359" t="s">
        <v>534</v>
      </c>
      <c r="BJ90" s="359"/>
      <c r="BK90" s="359" t="s">
        <v>487</v>
      </c>
      <c r="BL90" s="357" t="s">
        <v>0</v>
      </c>
      <c r="BM90" s="363">
        <v>370538.89329480001</v>
      </c>
      <c r="BN90" s="357" t="s">
        <v>398</v>
      </c>
      <c r="BO90" s="363"/>
      <c r="BP90" s="364">
        <v>36763</v>
      </c>
      <c r="BQ90" s="364">
        <v>47696</v>
      </c>
      <c r="BR90" s="363">
        <v>254.35</v>
      </c>
      <c r="BS90" s="363">
        <v>130</v>
      </c>
      <c r="BT90" s="363">
        <v>0</v>
      </c>
    </row>
    <row r="91" spans="1:72" s="344" customFormat="1" ht="18.2" customHeight="1" x14ac:dyDescent="0.15">
      <c r="A91" s="347">
        <v>89</v>
      </c>
      <c r="B91" s="348" t="s">
        <v>313</v>
      </c>
      <c r="C91" s="348" t="s">
        <v>17</v>
      </c>
      <c r="D91" s="349">
        <v>45200</v>
      </c>
      <c r="E91" s="350" t="s">
        <v>554</v>
      </c>
      <c r="F91" s="351">
        <v>0</v>
      </c>
      <c r="G91" s="351">
        <v>0</v>
      </c>
      <c r="H91" s="352">
        <v>24279.59</v>
      </c>
      <c r="I91" s="352">
        <v>0</v>
      </c>
      <c r="J91" s="352">
        <v>0</v>
      </c>
      <c r="K91" s="352">
        <v>24279.59</v>
      </c>
      <c r="L91" s="352">
        <v>420.34</v>
      </c>
      <c r="M91" s="352">
        <v>0</v>
      </c>
      <c r="N91" s="352">
        <v>0</v>
      </c>
      <c r="O91" s="352">
        <v>0</v>
      </c>
      <c r="P91" s="352">
        <v>420.34</v>
      </c>
      <c r="Q91" s="352">
        <v>0</v>
      </c>
      <c r="R91" s="352">
        <v>0</v>
      </c>
      <c r="S91" s="352">
        <v>23859.25</v>
      </c>
      <c r="T91" s="352">
        <v>0</v>
      </c>
      <c r="U91" s="352">
        <v>206.38</v>
      </c>
      <c r="V91" s="352">
        <v>0</v>
      </c>
      <c r="W91" s="352">
        <v>0</v>
      </c>
      <c r="X91" s="352">
        <v>206.38</v>
      </c>
      <c r="Y91" s="352">
        <v>0</v>
      </c>
      <c r="Z91" s="352">
        <v>0</v>
      </c>
      <c r="AA91" s="352">
        <v>0</v>
      </c>
      <c r="AB91" s="352">
        <v>65</v>
      </c>
      <c r="AC91" s="352">
        <v>0</v>
      </c>
      <c r="AD91" s="352">
        <v>0</v>
      </c>
      <c r="AE91" s="352">
        <v>0</v>
      </c>
      <c r="AF91" s="352">
        <v>0</v>
      </c>
      <c r="AG91" s="352">
        <v>0</v>
      </c>
      <c r="AH91" s="352">
        <v>82.96</v>
      </c>
      <c r="AI91" s="352">
        <v>84.99</v>
      </c>
      <c r="AJ91" s="352">
        <v>0</v>
      </c>
      <c r="AK91" s="352">
        <v>0</v>
      </c>
      <c r="AL91" s="352">
        <v>0</v>
      </c>
      <c r="AM91" s="352">
        <v>0</v>
      </c>
      <c r="AN91" s="352">
        <v>0</v>
      </c>
      <c r="AO91" s="352">
        <v>0</v>
      </c>
      <c r="AP91" s="352">
        <v>0</v>
      </c>
      <c r="AQ91" s="352">
        <v>0</v>
      </c>
      <c r="AR91" s="352">
        <v>0</v>
      </c>
      <c r="AS91" s="352">
        <v>8.2560999999999996E-2</v>
      </c>
      <c r="AT91" s="352">
        <v>0</v>
      </c>
      <c r="AU91" s="352">
        <f t="shared" si="1"/>
        <v>859.5874389999999</v>
      </c>
      <c r="AV91" s="352">
        <v>0</v>
      </c>
      <c r="AW91" s="352">
        <v>0</v>
      </c>
      <c r="AX91" s="353">
        <v>46</v>
      </c>
      <c r="AY91" s="353">
        <v>360</v>
      </c>
      <c r="AZ91" s="352">
        <v>294614.24</v>
      </c>
      <c r="BA91" s="352">
        <v>70230</v>
      </c>
      <c r="BB91" s="354">
        <v>67.209999999999994</v>
      </c>
      <c r="BC91" s="354">
        <v>22.833264879681</v>
      </c>
      <c r="BD91" s="354">
        <v>10.199999999999999</v>
      </c>
      <c r="BE91" s="354"/>
      <c r="BF91" s="350" t="s">
        <v>472</v>
      </c>
      <c r="BG91" s="347"/>
      <c r="BH91" s="350" t="s">
        <v>482</v>
      </c>
      <c r="BI91" s="350" t="s">
        <v>544</v>
      </c>
      <c r="BJ91" s="350"/>
      <c r="BK91" s="350" t="s">
        <v>248</v>
      </c>
      <c r="BL91" s="348" t="s">
        <v>0</v>
      </c>
      <c r="BM91" s="354">
        <v>187843.04017625001</v>
      </c>
      <c r="BN91" s="348" t="s">
        <v>398</v>
      </c>
      <c r="BO91" s="354"/>
      <c r="BP91" s="355">
        <v>36763</v>
      </c>
      <c r="BQ91" s="355">
        <v>47696</v>
      </c>
      <c r="BR91" s="354">
        <v>0</v>
      </c>
      <c r="BS91" s="354">
        <v>65</v>
      </c>
      <c r="BT91" s="354">
        <v>0</v>
      </c>
    </row>
    <row r="92" spans="1:72" s="344" customFormat="1" ht="18.2" customHeight="1" x14ac:dyDescent="0.15">
      <c r="A92" s="356">
        <v>90</v>
      </c>
      <c r="B92" s="357" t="s">
        <v>313</v>
      </c>
      <c r="C92" s="357" t="s">
        <v>17</v>
      </c>
      <c r="D92" s="358">
        <v>45200</v>
      </c>
      <c r="E92" s="359" t="s">
        <v>555</v>
      </c>
      <c r="F92" s="360">
        <v>0</v>
      </c>
      <c r="G92" s="360">
        <v>0</v>
      </c>
      <c r="H92" s="361">
        <v>36890.03</v>
      </c>
      <c r="I92" s="361">
        <v>0</v>
      </c>
      <c r="J92" s="361">
        <v>0</v>
      </c>
      <c r="K92" s="361">
        <v>36890.03</v>
      </c>
      <c r="L92" s="361">
        <v>318.76</v>
      </c>
      <c r="M92" s="361">
        <v>0</v>
      </c>
      <c r="N92" s="361">
        <v>0</v>
      </c>
      <c r="O92" s="361">
        <v>0</v>
      </c>
      <c r="P92" s="361">
        <v>318.76</v>
      </c>
      <c r="Q92" s="361">
        <v>5.13</v>
      </c>
      <c r="R92" s="361">
        <v>0</v>
      </c>
      <c r="S92" s="361">
        <v>36566.14</v>
      </c>
      <c r="T92" s="361">
        <v>0</v>
      </c>
      <c r="U92" s="361">
        <v>310.45</v>
      </c>
      <c r="V92" s="361">
        <v>0</v>
      </c>
      <c r="W92" s="361">
        <v>0</v>
      </c>
      <c r="X92" s="361">
        <v>310.45</v>
      </c>
      <c r="Y92" s="361">
        <v>0</v>
      </c>
      <c r="Z92" s="361">
        <v>0</v>
      </c>
      <c r="AA92" s="361">
        <v>0</v>
      </c>
      <c r="AB92" s="361">
        <v>65</v>
      </c>
      <c r="AC92" s="361">
        <v>0</v>
      </c>
      <c r="AD92" s="361">
        <v>0</v>
      </c>
      <c r="AE92" s="361">
        <v>0</v>
      </c>
      <c r="AF92" s="361">
        <v>0</v>
      </c>
      <c r="AG92" s="361">
        <v>0</v>
      </c>
      <c r="AH92" s="361">
        <v>82.41</v>
      </c>
      <c r="AI92" s="361">
        <v>72.47</v>
      </c>
      <c r="AJ92" s="361">
        <v>0</v>
      </c>
      <c r="AK92" s="361">
        <v>0</v>
      </c>
      <c r="AL92" s="361">
        <v>0</v>
      </c>
      <c r="AM92" s="361">
        <v>0</v>
      </c>
      <c r="AN92" s="361">
        <v>0</v>
      </c>
      <c r="AO92" s="361">
        <v>0</v>
      </c>
      <c r="AP92" s="361">
        <v>0</v>
      </c>
      <c r="AQ92" s="361">
        <v>0</v>
      </c>
      <c r="AR92" s="361">
        <v>0</v>
      </c>
      <c r="AS92" s="361">
        <v>0</v>
      </c>
      <c r="AT92" s="361">
        <v>0</v>
      </c>
      <c r="AU92" s="361">
        <f t="shared" si="1"/>
        <v>854.21999999999991</v>
      </c>
      <c r="AV92" s="361">
        <v>0</v>
      </c>
      <c r="AW92" s="361">
        <v>0</v>
      </c>
      <c r="AX92" s="362">
        <v>82</v>
      </c>
      <c r="AY92" s="362">
        <v>360</v>
      </c>
      <c r="AZ92" s="361">
        <v>222939.58</v>
      </c>
      <c r="BA92" s="361">
        <v>71100</v>
      </c>
      <c r="BB92" s="363">
        <v>90</v>
      </c>
      <c r="BC92" s="363">
        <v>46.286253164557003</v>
      </c>
      <c r="BD92" s="363">
        <v>10.1</v>
      </c>
      <c r="BE92" s="363"/>
      <c r="BF92" s="359" t="s">
        <v>472</v>
      </c>
      <c r="BG92" s="356"/>
      <c r="BH92" s="359" t="s">
        <v>316</v>
      </c>
      <c r="BI92" s="359" t="s">
        <v>545</v>
      </c>
      <c r="BJ92" s="359"/>
      <c r="BK92" s="359" t="s">
        <v>248</v>
      </c>
      <c r="BL92" s="357" t="s">
        <v>0</v>
      </c>
      <c r="BM92" s="363">
        <v>287883.9404051</v>
      </c>
      <c r="BN92" s="357" t="s">
        <v>398</v>
      </c>
      <c r="BO92" s="363"/>
      <c r="BP92" s="364">
        <v>36769</v>
      </c>
      <c r="BQ92" s="364">
        <v>47696</v>
      </c>
      <c r="BR92" s="363">
        <v>0</v>
      </c>
      <c r="BS92" s="363">
        <v>65</v>
      </c>
      <c r="BT92" s="363">
        <v>0</v>
      </c>
    </row>
    <row r="93" spans="1:72" s="344" customFormat="1" ht="18.2" customHeight="1" x14ac:dyDescent="0.15">
      <c r="A93" s="347">
        <v>91</v>
      </c>
      <c r="B93" s="348" t="s">
        <v>313</v>
      </c>
      <c r="C93" s="348" t="s">
        <v>17</v>
      </c>
      <c r="D93" s="349">
        <v>45200</v>
      </c>
      <c r="E93" s="350" t="s">
        <v>556</v>
      </c>
      <c r="F93" s="351">
        <v>0</v>
      </c>
      <c r="G93" s="351">
        <v>0</v>
      </c>
      <c r="H93" s="352">
        <v>38515.57</v>
      </c>
      <c r="I93" s="352">
        <v>0</v>
      </c>
      <c r="J93" s="352">
        <v>0</v>
      </c>
      <c r="K93" s="352">
        <v>38515.57</v>
      </c>
      <c r="L93" s="352">
        <v>377.52</v>
      </c>
      <c r="M93" s="352">
        <v>0</v>
      </c>
      <c r="N93" s="352">
        <v>0</v>
      </c>
      <c r="O93" s="352">
        <v>0</v>
      </c>
      <c r="P93" s="352">
        <v>377.52</v>
      </c>
      <c r="Q93" s="352">
        <v>93.86</v>
      </c>
      <c r="R93" s="352">
        <v>0</v>
      </c>
      <c r="S93" s="352">
        <v>38044.19</v>
      </c>
      <c r="T93" s="352">
        <v>0</v>
      </c>
      <c r="U93" s="352">
        <v>323.38</v>
      </c>
      <c r="V93" s="352">
        <v>0</v>
      </c>
      <c r="W93" s="352">
        <v>0</v>
      </c>
      <c r="X93" s="352">
        <v>323.38</v>
      </c>
      <c r="Y93" s="352">
        <v>0</v>
      </c>
      <c r="Z93" s="352">
        <v>0</v>
      </c>
      <c r="AA93" s="352">
        <v>0</v>
      </c>
      <c r="AB93" s="352">
        <v>65</v>
      </c>
      <c r="AC93" s="352">
        <v>0</v>
      </c>
      <c r="AD93" s="352">
        <v>0</v>
      </c>
      <c r="AE93" s="352">
        <v>0</v>
      </c>
      <c r="AF93" s="352">
        <v>0</v>
      </c>
      <c r="AG93" s="352">
        <v>0</v>
      </c>
      <c r="AH93" s="352">
        <v>90.3</v>
      </c>
      <c r="AI93" s="352">
        <v>76.34</v>
      </c>
      <c r="AJ93" s="352">
        <v>0</v>
      </c>
      <c r="AK93" s="352">
        <v>0</v>
      </c>
      <c r="AL93" s="352">
        <v>0</v>
      </c>
      <c r="AM93" s="352">
        <v>0</v>
      </c>
      <c r="AN93" s="352">
        <v>0</v>
      </c>
      <c r="AO93" s="352">
        <v>0</v>
      </c>
      <c r="AP93" s="352">
        <v>0</v>
      </c>
      <c r="AQ93" s="352">
        <v>0</v>
      </c>
      <c r="AR93" s="352">
        <v>0</v>
      </c>
      <c r="AS93" s="352">
        <v>38.102544999999999</v>
      </c>
      <c r="AT93" s="352">
        <v>0</v>
      </c>
      <c r="AU93" s="352">
        <f t="shared" si="1"/>
        <v>988.2974549999999</v>
      </c>
      <c r="AV93" s="352">
        <v>0</v>
      </c>
      <c r="AW93" s="352">
        <v>0</v>
      </c>
      <c r="AX93" s="353">
        <v>83</v>
      </c>
      <c r="AY93" s="353">
        <v>360</v>
      </c>
      <c r="AZ93" s="352">
        <v>250448.44</v>
      </c>
      <c r="BA93" s="352">
        <v>79200</v>
      </c>
      <c r="BB93" s="354">
        <v>90</v>
      </c>
      <c r="BC93" s="354">
        <v>43.232034090909103</v>
      </c>
      <c r="BD93" s="354">
        <v>10.1</v>
      </c>
      <c r="BE93" s="354"/>
      <c r="BF93" s="350" t="s">
        <v>472</v>
      </c>
      <c r="BG93" s="347"/>
      <c r="BH93" s="350" t="s">
        <v>316</v>
      </c>
      <c r="BI93" s="350" t="s">
        <v>545</v>
      </c>
      <c r="BJ93" s="350"/>
      <c r="BK93" s="350" t="s">
        <v>248</v>
      </c>
      <c r="BL93" s="348" t="s">
        <v>0</v>
      </c>
      <c r="BM93" s="354">
        <v>299520.57632335002</v>
      </c>
      <c r="BN93" s="348" t="s">
        <v>398</v>
      </c>
      <c r="BO93" s="354"/>
      <c r="BP93" s="355">
        <v>36802</v>
      </c>
      <c r="BQ93" s="355">
        <v>47756</v>
      </c>
      <c r="BR93" s="354">
        <v>0</v>
      </c>
      <c r="BS93" s="354">
        <v>65</v>
      </c>
      <c r="BT93" s="354">
        <v>0</v>
      </c>
    </row>
    <row r="94" spans="1:72" s="344" customFormat="1" ht="18.2" customHeight="1" x14ac:dyDescent="0.15">
      <c r="A94" s="356">
        <v>92</v>
      </c>
      <c r="B94" s="357" t="s">
        <v>313</v>
      </c>
      <c r="C94" s="357" t="s">
        <v>17</v>
      </c>
      <c r="D94" s="358">
        <v>45200</v>
      </c>
      <c r="E94" s="359" t="s">
        <v>557</v>
      </c>
      <c r="F94" s="360">
        <v>0</v>
      </c>
      <c r="G94" s="360">
        <v>0</v>
      </c>
      <c r="H94" s="361">
        <v>38093.83</v>
      </c>
      <c r="I94" s="361">
        <v>0</v>
      </c>
      <c r="J94" s="361">
        <v>0</v>
      </c>
      <c r="K94" s="361">
        <v>38093.83</v>
      </c>
      <c r="L94" s="361">
        <v>308.58999999999997</v>
      </c>
      <c r="M94" s="361">
        <v>0</v>
      </c>
      <c r="N94" s="361">
        <v>0</v>
      </c>
      <c r="O94" s="361">
        <v>0</v>
      </c>
      <c r="P94" s="361">
        <v>308.58999999999997</v>
      </c>
      <c r="Q94" s="361">
        <v>0</v>
      </c>
      <c r="R94" s="361">
        <v>0</v>
      </c>
      <c r="S94" s="361">
        <v>37785.24</v>
      </c>
      <c r="T94" s="361">
        <v>0</v>
      </c>
      <c r="U94" s="361">
        <v>320.62</v>
      </c>
      <c r="V94" s="361">
        <v>0</v>
      </c>
      <c r="W94" s="361">
        <v>0</v>
      </c>
      <c r="X94" s="361">
        <v>320.62</v>
      </c>
      <c r="Y94" s="361">
        <v>0</v>
      </c>
      <c r="Z94" s="361">
        <v>0</v>
      </c>
      <c r="AA94" s="361">
        <v>0</v>
      </c>
      <c r="AB94" s="361">
        <v>65</v>
      </c>
      <c r="AC94" s="361">
        <v>0</v>
      </c>
      <c r="AD94" s="361">
        <v>0</v>
      </c>
      <c r="AE94" s="361">
        <v>0</v>
      </c>
      <c r="AF94" s="361">
        <v>0</v>
      </c>
      <c r="AG94" s="361">
        <v>0</v>
      </c>
      <c r="AH94" s="361">
        <v>82.41</v>
      </c>
      <c r="AI94" s="361">
        <v>72.53</v>
      </c>
      <c r="AJ94" s="361">
        <v>0</v>
      </c>
      <c r="AK94" s="361">
        <v>0</v>
      </c>
      <c r="AL94" s="361">
        <v>0</v>
      </c>
      <c r="AM94" s="361">
        <v>0</v>
      </c>
      <c r="AN94" s="361">
        <v>0</v>
      </c>
      <c r="AO94" s="361">
        <v>0</v>
      </c>
      <c r="AP94" s="361">
        <v>0</v>
      </c>
      <c r="AQ94" s="361">
        <v>0</v>
      </c>
      <c r="AR94" s="361">
        <v>0</v>
      </c>
      <c r="AS94" s="361">
        <v>4.6996000000000003E-2</v>
      </c>
      <c r="AT94" s="361">
        <v>0</v>
      </c>
      <c r="AU94" s="361">
        <f t="shared" si="1"/>
        <v>849.10300399999983</v>
      </c>
      <c r="AV94" s="361">
        <v>0</v>
      </c>
      <c r="AW94" s="361">
        <v>0</v>
      </c>
      <c r="AX94" s="362">
        <v>84</v>
      </c>
      <c r="AY94" s="362">
        <v>360</v>
      </c>
      <c r="AZ94" s="361">
        <v>224834.39</v>
      </c>
      <c r="BA94" s="361">
        <v>71100</v>
      </c>
      <c r="BB94" s="363">
        <v>90</v>
      </c>
      <c r="BC94" s="363">
        <v>47.829417721519</v>
      </c>
      <c r="BD94" s="363">
        <v>10.1</v>
      </c>
      <c r="BE94" s="363"/>
      <c r="BF94" s="359" t="s">
        <v>472</v>
      </c>
      <c r="BG94" s="356"/>
      <c r="BH94" s="359" t="s">
        <v>316</v>
      </c>
      <c r="BI94" s="359" t="s">
        <v>545</v>
      </c>
      <c r="BJ94" s="359"/>
      <c r="BK94" s="359" t="s">
        <v>248</v>
      </c>
      <c r="BL94" s="357" t="s">
        <v>0</v>
      </c>
      <c r="BM94" s="363">
        <v>297481.87203660002</v>
      </c>
      <c r="BN94" s="357" t="s">
        <v>398</v>
      </c>
      <c r="BO94" s="363"/>
      <c r="BP94" s="364">
        <v>36802</v>
      </c>
      <c r="BQ94" s="364">
        <v>47756</v>
      </c>
      <c r="BR94" s="363">
        <v>0</v>
      </c>
      <c r="BS94" s="363">
        <v>65</v>
      </c>
      <c r="BT94" s="363">
        <v>0</v>
      </c>
    </row>
    <row r="95" spans="1:72" s="344" customFormat="1" ht="18.2" customHeight="1" x14ac:dyDescent="0.15">
      <c r="A95" s="347">
        <v>93</v>
      </c>
      <c r="B95" s="348" t="s">
        <v>313</v>
      </c>
      <c r="C95" s="348" t="s">
        <v>17</v>
      </c>
      <c r="D95" s="349">
        <v>45200</v>
      </c>
      <c r="E95" s="350" t="s">
        <v>558</v>
      </c>
      <c r="F95" s="351">
        <v>0</v>
      </c>
      <c r="G95" s="351">
        <v>0</v>
      </c>
      <c r="H95" s="352">
        <v>37070.559999999998</v>
      </c>
      <c r="I95" s="352">
        <v>0</v>
      </c>
      <c r="J95" s="352">
        <v>0</v>
      </c>
      <c r="K95" s="352">
        <v>37070.559999999998</v>
      </c>
      <c r="L95" s="352">
        <v>311.01</v>
      </c>
      <c r="M95" s="352">
        <v>0</v>
      </c>
      <c r="N95" s="352">
        <v>0</v>
      </c>
      <c r="O95" s="352">
        <v>0</v>
      </c>
      <c r="P95" s="352">
        <v>311.01</v>
      </c>
      <c r="Q95" s="352">
        <v>0</v>
      </c>
      <c r="R95" s="352">
        <v>0</v>
      </c>
      <c r="S95" s="352">
        <v>36759.550000000003</v>
      </c>
      <c r="T95" s="352">
        <v>0</v>
      </c>
      <c r="U95" s="352">
        <v>312.01</v>
      </c>
      <c r="V95" s="352">
        <v>0</v>
      </c>
      <c r="W95" s="352">
        <v>0</v>
      </c>
      <c r="X95" s="352">
        <v>312.01</v>
      </c>
      <c r="Y95" s="352">
        <v>0</v>
      </c>
      <c r="Z95" s="352">
        <v>0</v>
      </c>
      <c r="AA95" s="352">
        <v>0</v>
      </c>
      <c r="AB95" s="352">
        <v>65</v>
      </c>
      <c r="AC95" s="352">
        <v>0</v>
      </c>
      <c r="AD95" s="352">
        <v>0</v>
      </c>
      <c r="AE95" s="352">
        <v>0</v>
      </c>
      <c r="AF95" s="352">
        <v>0</v>
      </c>
      <c r="AG95" s="352">
        <v>0</v>
      </c>
      <c r="AH95" s="352">
        <v>81.73</v>
      </c>
      <c r="AI95" s="352">
        <v>76.540000000000006</v>
      </c>
      <c r="AJ95" s="352">
        <v>0</v>
      </c>
      <c r="AK95" s="352">
        <v>0</v>
      </c>
      <c r="AL95" s="352">
        <v>0</v>
      </c>
      <c r="AM95" s="352">
        <v>0</v>
      </c>
      <c r="AN95" s="352">
        <v>0</v>
      </c>
      <c r="AO95" s="352">
        <v>0</v>
      </c>
      <c r="AP95" s="352">
        <v>0</v>
      </c>
      <c r="AQ95" s="352">
        <v>2.3E-2</v>
      </c>
      <c r="AR95" s="352">
        <v>0</v>
      </c>
      <c r="AS95" s="352">
        <v>0</v>
      </c>
      <c r="AT95" s="352">
        <v>0</v>
      </c>
      <c r="AU95" s="352">
        <f t="shared" si="1"/>
        <v>846.31299999999999</v>
      </c>
      <c r="AV95" s="352">
        <v>0</v>
      </c>
      <c r="AW95" s="352">
        <v>0</v>
      </c>
      <c r="AX95" s="353">
        <v>83</v>
      </c>
      <c r="AY95" s="353">
        <v>360</v>
      </c>
      <c r="AZ95" s="352">
        <v>250448.44</v>
      </c>
      <c r="BA95" s="352">
        <v>70400</v>
      </c>
      <c r="BB95" s="354">
        <v>80</v>
      </c>
      <c r="BC95" s="354">
        <v>41.772215909090903</v>
      </c>
      <c r="BD95" s="354">
        <v>10.1</v>
      </c>
      <c r="BE95" s="354"/>
      <c r="BF95" s="350" t="s">
        <v>472</v>
      </c>
      <c r="BG95" s="347"/>
      <c r="BH95" s="350" t="s">
        <v>316</v>
      </c>
      <c r="BI95" s="350" t="s">
        <v>545</v>
      </c>
      <c r="BJ95" s="350"/>
      <c r="BK95" s="350" t="s">
        <v>248</v>
      </c>
      <c r="BL95" s="348" t="s">
        <v>0</v>
      </c>
      <c r="BM95" s="354">
        <v>289406.65056575002</v>
      </c>
      <c r="BN95" s="348" t="s">
        <v>398</v>
      </c>
      <c r="BO95" s="354"/>
      <c r="BP95" s="355">
        <v>36802</v>
      </c>
      <c r="BQ95" s="355">
        <v>47756</v>
      </c>
      <c r="BR95" s="354">
        <v>0</v>
      </c>
      <c r="BS95" s="354">
        <v>65</v>
      </c>
      <c r="BT95" s="354">
        <v>0</v>
      </c>
    </row>
    <row r="96" spans="1:72" s="344" customFormat="1" ht="18.2" customHeight="1" x14ac:dyDescent="0.15">
      <c r="A96" s="356">
        <v>94</v>
      </c>
      <c r="B96" s="357" t="s">
        <v>313</v>
      </c>
      <c r="C96" s="357" t="s">
        <v>17</v>
      </c>
      <c r="D96" s="358">
        <v>45200</v>
      </c>
      <c r="E96" s="359" t="s">
        <v>559</v>
      </c>
      <c r="F96" s="360">
        <v>2</v>
      </c>
      <c r="G96" s="360">
        <v>2</v>
      </c>
      <c r="H96" s="361">
        <v>47837.43</v>
      </c>
      <c r="I96" s="361">
        <v>382.81</v>
      </c>
      <c r="J96" s="361">
        <v>0</v>
      </c>
      <c r="K96" s="361">
        <v>48220.24</v>
      </c>
      <c r="L96" s="361">
        <v>386.07</v>
      </c>
      <c r="M96" s="361">
        <v>0</v>
      </c>
      <c r="N96" s="361">
        <v>0</v>
      </c>
      <c r="O96" s="361">
        <v>382.81</v>
      </c>
      <c r="P96" s="361">
        <v>0</v>
      </c>
      <c r="Q96" s="361">
        <v>0</v>
      </c>
      <c r="R96" s="361">
        <v>0</v>
      </c>
      <c r="S96" s="361">
        <v>47837.43</v>
      </c>
      <c r="T96" s="361">
        <v>413.02</v>
      </c>
      <c r="U96" s="361">
        <v>406.59</v>
      </c>
      <c r="V96" s="361">
        <v>0</v>
      </c>
      <c r="W96" s="361">
        <v>409.85</v>
      </c>
      <c r="X96" s="361">
        <v>0</v>
      </c>
      <c r="Y96" s="361">
        <v>0</v>
      </c>
      <c r="Z96" s="361">
        <v>0</v>
      </c>
      <c r="AA96" s="361">
        <v>409.76</v>
      </c>
      <c r="AB96" s="361">
        <v>0</v>
      </c>
      <c r="AC96" s="361">
        <v>0</v>
      </c>
      <c r="AD96" s="361">
        <v>0</v>
      </c>
      <c r="AE96" s="361">
        <v>0</v>
      </c>
      <c r="AF96" s="361">
        <v>29.45</v>
      </c>
      <c r="AG96" s="361">
        <v>0</v>
      </c>
      <c r="AH96" s="361">
        <v>92.65</v>
      </c>
      <c r="AI96" s="361">
        <v>84.06</v>
      </c>
      <c r="AJ96" s="361">
        <v>51.22</v>
      </c>
      <c r="AK96" s="361">
        <v>0</v>
      </c>
      <c r="AL96" s="361">
        <v>0</v>
      </c>
      <c r="AM96" s="361">
        <v>0</v>
      </c>
      <c r="AN96" s="361">
        <v>0</v>
      </c>
      <c r="AO96" s="361">
        <v>0</v>
      </c>
      <c r="AP96" s="361">
        <v>0</v>
      </c>
      <c r="AQ96" s="361">
        <v>3.0000000000000001E-3</v>
      </c>
      <c r="AR96" s="361">
        <v>0</v>
      </c>
      <c r="AS96" s="361">
        <v>0</v>
      </c>
      <c r="AT96" s="361">
        <v>0</v>
      </c>
      <c r="AU96" s="361">
        <f t="shared" si="1"/>
        <v>1050.0429999999999</v>
      </c>
      <c r="AV96" s="361">
        <v>386.07</v>
      </c>
      <c r="AW96" s="361">
        <v>409.76</v>
      </c>
      <c r="AX96" s="362">
        <v>84</v>
      </c>
      <c r="AY96" s="362">
        <v>360</v>
      </c>
      <c r="AZ96" s="361">
        <v>298098.78999999998</v>
      </c>
      <c r="BA96" s="361">
        <v>88825</v>
      </c>
      <c r="BB96" s="363">
        <v>85</v>
      </c>
      <c r="BC96" s="363">
        <v>45.777444976076602</v>
      </c>
      <c r="BD96" s="363">
        <v>10.199999999999999</v>
      </c>
      <c r="BE96" s="363"/>
      <c r="BF96" s="359" t="s">
        <v>472</v>
      </c>
      <c r="BG96" s="356"/>
      <c r="BH96" s="359" t="s">
        <v>482</v>
      </c>
      <c r="BI96" s="359" t="s">
        <v>534</v>
      </c>
      <c r="BJ96" s="359"/>
      <c r="BK96" s="359" t="s">
        <v>487</v>
      </c>
      <c r="BL96" s="357" t="s">
        <v>0</v>
      </c>
      <c r="BM96" s="363">
        <v>376622.41207994998</v>
      </c>
      <c r="BN96" s="357" t="s">
        <v>398</v>
      </c>
      <c r="BO96" s="363"/>
      <c r="BP96" s="364">
        <v>36812</v>
      </c>
      <c r="BQ96" s="364">
        <v>47756</v>
      </c>
      <c r="BR96" s="363">
        <v>73.569999999999993</v>
      </c>
      <c r="BS96" s="363">
        <v>65</v>
      </c>
      <c r="BT96" s="363">
        <v>29.45</v>
      </c>
    </row>
    <row r="97" spans="1:72" s="344" customFormat="1" ht="18.2" customHeight="1" x14ac:dyDescent="0.15">
      <c r="A97" s="347">
        <v>95</v>
      </c>
      <c r="B97" s="348" t="s">
        <v>313</v>
      </c>
      <c r="C97" s="348" t="s">
        <v>17</v>
      </c>
      <c r="D97" s="349">
        <v>45200</v>
      </c>
      <c r="E97" s="350" t="s">
        <v>560</v>
      </c>
      <c r="F97" s="351">
        <v>0</v>
      </c>
      <c r="G97" s="351">
        <v>0</v>
      </c>
      <c r="H97" s="352">
        <v>39104.699999999997</v>
      </c>
      <c r="I97" s="352">
        <v>0</v>
      </c>
      <c r="J97" s="352">
        <v>0</v>
      </c>
      <c r="K97" s="352">
        <v>39104.699999999997</v>
      </c>
      <c r="L97" s="352">
        <v>414.21</v>
      </c>
      <c r="M97" s="352">
        <v>0</v>
      </c>
      <c r="N97" s="352">
        <v>0</v>
      </c>
      <c r="O97" s="352">
        <v>0</v>
      </c>
      <c r="P97" s="352">
        <v>414.21</v>
      </c>
      <c r="Q97" s="352">
        <v>66.2</v>
      </c>
      <c r="R97" s="352">
        <v>0</v>
      </c>
      <c r="S97" s="352">
        <v>38624.29</v>
      </c>
      <c r="T97" s="352">
        <v>0</v>
      </c>
      <c r="U97" s="352">
        <v>331.83</v>
      </c>
      <c r="V97" s="352">
        <v>0</v>
      </c>
      <c r="W97" s="352">
        <v>0</v>
      </c>
      <c r="X97" s="352">
        <v>331.83</v>
      </c>
      <c r="Y97" s="352">
        <v>0</v>
      </c>
      <c r="Z97" s="352">
        <v>0</v>
      </c>
      <c r="AA97" s="352">
        <v>0</v>
      </c>
      <c r="AB97" s="352">
        <v>65</v>
      </c>
      <c r="AC97" s="352">
        <v>0</v>
      </c>
      <c r="AD97" s="352">
        <v>0</v>
      </c>
      <c r="AE97" s="352">
        <v>0</v>
      </c>
      <c r="AF97" s="352">
        <v>0</v>
      </c>
      <c r="AG97" s="352">
        <v>0</v>
      </c>
      <c r="AH97" s="352">
        <v>96.09</v>
      </c>
      <c r="AI97" s="352">
        <v>88.33</v>
      </c>
      <c r="AJ97" s="352">
        <v>0</v>
      </c>
      <c r="AK97" s="352">
        <v>0</v>
      </c>
      <c r="AL97" s="352">
        <v>0</v>
      </c>
      <c r="AM97" s="352">
        <v>0</v>
      </c>
      <c r="AN97" s="352">
        <v>0</v>
      </c>
      <c r="AO97" s="352">
        <v>0</v>
      </c>
      <c r="AP97" s="352">
        <v>0</v>
      </c>
      <c r="AQ97" s="352">
        <v>25.766999999999999</v>
      </c>
      <c r="AR97" s="352">
        <v>0</v>
      </c>
      <c r="AS97" s="352">
        <v>0</v>
      </c>
      <c r="AT97" s="352">
        <v>0</v>
      </c>
      <c r="AU97" s="352">
        <f t="shared" si="1"/>
        <v>1087.4270000000001</v>
      </c>
      <c r="AV97" s="352">
        <v>0</v>
      </c>
      <c r="AW97" s="352">
        <v>0</v>
      </c>
      <c r="AX97" s="353">
        <v>84</v>
      </c>
      <c r="AY97" s="353">
        <v>360</v>
      </c>
      <c r="AZ97" s="352">
        <v>315000</v>
      </c>
      <c r="BA97" s="352">
        <v>83600</v>
      </c>
      <c r="BB97" s="354">
        <v>75.75</v>
      </c>
      <c r="BC97" s="354">
        <v>34.997487649521503</v>
      </c>
      <c r="BD97" s="354">
        <v>10.199999999999999</v>
      </c>
      <c r="BE97" s="354"/>
      <c r="BF97" s="350" t="s">
        <v>472</v>
      </c>
      <c r="BG97" s="347"/>
      <c r="BH97" s="350" t="s">
        <v>482</v>
      </c>
      <c r="BI97" s="350" t="s">
        <v>534</v>
      </c>
      <c r="BJ97" s="350"/>
      <c r="BK97" s="350" t="s">
        <v>248</v>
      </c>
      <c r="BL97" s="348" t="s">
        <v>0</v>
      </c>
      <c r="BM97" s="354">
        <v>304087.68331985001</v>
      </c>
      <c r="BN97" s="348" t="s">
        <v>398</v>
      </c>
      <c r="BO97" s="354"/>
      <c r="BP97" s="355">
        <v>36819</v>
      </c>
      <c r="BQ97" s="355">
        <v>47756</v>
      </c>
      <c r="BR97" s="354">
        <v>0</v>
      </c>
      <c r="BS97" s="354">
        <v>65</v>
      </c>
      <c r="BT97" s="354">
        <v>0</v>
      </c>
    </row>
    <row r="98" spans="1:72" s="344" customFormat="1" ht="18.2" customHeight="1" x14ac:dyDescent="0.15">
      <c r="A98" s="356">
        <v>96</v>
      </c>
      <c r="B98" s="357" t="s">
        <v>313</v>
      </c>
      <c r="C98" s="357" t="s">
        <v>17</v>
      </c>
      <c r="D98" s="358">
        <v>45200</v>
      </c>
      <c r="E98" s="359" t="s">
        <v>561</v>
      </c>
      <c r="F98" s="360">
        <v>1</v>
      </c>
      <c r="G98" s="360">
        <v>0</v>
      </c>
      <c r="H98" s="361">
        <v>42428.86</v>
      </c>
      <c r="I98" s="361">
        <v>0</v>
      </c>
      <c r="J98" s="361">
        <v>0</v>
      </c>
      <c r="K98" s="361">
        <v>42428.86</v>
      </c>
      <c r="L98" s="361">
        <v>343.79</v>
      </c>
      <c r="M98" s="361">
        <v>0</v>
      </c>
      <c r="N98" s="361">
        <v>0</v>
      </c>
      <c r="O98" s="361">
        <v>0</v>
      </c>
      <c r="P98" s="361">
        <v>0</v>
      </c>
      <c r="Q98" s="361">
        <v>0</v>
      </c>
      <c r="R98" s="361">
        <v>0</v>
      </c>
      <c r="S98" s="361">
        <v>42428.86</v>
      </c>
      <c r="T98" s="361">
        <v>0</v>
      </c>
      <c r="U98" s="361">
        <v>357.11</v>
      </c>
      <c r="V98" s="361">
        <v>0</v>
      </c>
      <c r="W98" s="361">
        <v>0</v>
      </c>
      <c r="X98" s="361">
        <v>0</v>
      </c>
      <c r="Y98" s="361">
        <v>0</v>
      </c>
      <c r="Z98" s="361">
        <v>0</v>
      </c>
      <c r="AA98" s="361">
        <v>357.11</v>
      </c>
      <c r="AB98" s="361">
        <v>0</v>
      </c>
      <c r="AC98" s="361">
        <v>0</v>
      </c>
      <c r="AD98" s="361">
        <v>0</v>
      </c>
      <c r="AE98" s="361">
        <v>0</v>
      </c>
      <c r="AF98" s="361">
        <v>0</v>
      </c>
      <c r="AG98" s="361">
        <v>0</v>
      </c>
      <c r="AH98" s="361">
        <v>0</v>
      </c>
      <c r="AI98" s="361">
        <v>0.05</v>
      </c>
      <c r="AJ98" s="361">
        <v>0</v>
      </c>
      <c r="AK98" s="361">
        <v>0</v>
      </c>
      <c r="AL98" s="361">
        <v>0</v>
      </c>
      <c r="AM98" s="361">
        <v>0</v>
      </c>
      <c r="AN98" s="361">
        <v>0</v>
      </c>
      <c r="AO98" s="361">
        <v>0</v>
      </c>
      <c r="AP98" s="361">
        <v>0</v>
      </c>
      <c r="AQ98" s="361">
        <v>0</v>
      </c>
      <c r="AR98" s="361">
        <v>0</v>
      </c>
      <c r="AS98" s="361">
        <v>4.9536999999999998E-2</v>
      </c>
      <c r="AT98" s="361">
        <v>0</v>
      </c>
      <c r="AU98" s="361">
        <f t="shared" si="1"/>
        <v>4.6300000000000507E-4</v>
      </c>
      <c r="AV98" s="361">
        <v>343.79</v>
      </c>
      <c r="AW98" s="361">
        <v>357.11</v>
      </c>
      <c r="AX98" s="362">
        <v>83</v>
      </c>
      <c r="AY98" s="362">
        <v>360</v>
      </c>
      <c r="AZ98" s="361">
        <v>251221.52</v>
      </c>
      <c r="BA98" s="361">
        <v>79200</v>
      </c>
      <c r="BB98" s="363">
        <v>90</v>
      </c>
      <c r="BC98" s="363">
        <v>48.214613636363602</v>
      </c>
      <c r="BD98" s="363">
        <v>10.1</v>
      </c>
      <c r="BE98" s="363"/>
      <c r="BF98" s="359" t="s">
        <v>472</v>
      </c>
      <c r="BG98" s="356"/>
      <c r="BH98" s="359" t="s">
        <v>316</v>
      </c>
      <c r="BI98" s="359" t="s">
        <v>476</v>
      </c>
      <c r="BJ98" s="359"/>
      <c r="BK98" s="359" t="s">
        <v>487</v>
      </c>
      <c r="BL98" s="357" t="s">
        <v>0</v>
      </c>
      <c r="BM98" s="363">
        <v>334040.92976989999</v>
      </c>
      <c r="BN98" s="357" t="s">
        <v>398</v>
      </c>
      <c r="BO98" s="363"/>
      <c r="BP98" s="364">
        <v>36822</v>
      </c>
      <c r="BQ98" s="364">
        <v>47756</v>
      </c>
      <c r="BR98" s="363">
        <v>232.12</v>
      </c>
      <c r="BS98" s="363">
        <v>130</v>
      </c>
      <c r="BT98" s="363">
        <v>0</v>
      </c>
    </row>
    <row r="99" spans="1:72" s="344" customFormat="1" ht="18.2" customHeight="1" x14ac:dyDescent="0.15">
      <c r="A99" s="347">
        <v>97</v>
      </c>
      <c r="B99" s="348" t="s">
        <v>313</v>
      </c>
      <c r="C99" s="348" t="s">
        <v>17</v>
      </c>
      <c r="D99" s="349">
        <v>45200</v>
      </c>
      <c r="E99" s="350" t="s">
        <v>356</v>
      </c>
      <c r="F99" s="351">
        <v>163</v>
      </c>
      <c r="G99" s="351">
        <v>162</v>
      </c>
      <c r="H99" s="352">
        <v>42431.65</v>
      </c>
      <c r="I99" s="352">
        <v>30333.66</v>
      </c>
      <c r="J99" s="352">
        <v>0</v>
      </c>
      <c r="K99" s="352">
        <v>72765.31</v>
      </c>
      <c r="L99" s="352">
        <v>343.79</v>
      </c>
      <c r="M99" s="352">
        <v>0</v>
      </c>
      <c r="N99" s="352">
        <v>0</v>
      </c>
      <c r="O99" s="352">
        <v>0</v>
      </c>
      <c r="P99" s="352">
        <v>0</v>
      </c>
      <c r="Q99" s="352">
        <v>0</v>
      </c>
      <c r="R99" s="352">
        <v>0</v>
      </c>
      <c r="S99" s="352">
        <v>72765.31</v>
      </c>
      <c r="T99" s="352">
        <v>83207.72</v>
      </c>
      <c r="U99" s="352">
        <v>357.11</v>
      </c>
      <c r="V99" s="352">
        <v>0</v>
      </c>
      <c r="W99" s="352">
        <v>0</v>
      </c>
      <c r="X99" s="352">
        <v>0</v>
      </c>
      <c r="Y99" s="352">
        <v>0</v>
      </c>
      <c r="Z99" s="352">
        <v>0</v>
      </c>
      <c r="AA99" s="352">
        <v>83564.83</v>
      </c>
      <c r="AB99" s="352">
        <v>0</v>
      </c>
      <c r="AC99" s="352">
        <v>0</v>
      </c>
      <c r="AD99" s="352">
        <v>0</v>
      </c>
      <c r="AE99" s="352">
        <v>0</v>
      </c>
      <c r="AF99" s="352">
        <v>0</v>
      </c>
      <c r="AG99" s="352">
        <v>0</v>
      </c>
      <c r="AH99" s="352">
        <v>0</v>
      </c>
      <c r="AI99" s="352">
        <v>0</v>
      </c>
      <c r="AJ99" s="352">
        <v>0</v>
      </c>
      <c r="AK99" s="352">
        <v>0</v>
      </c>
      <c r="AL99" s="352">
        <v>0</v>
      </c>
      <c r="AM99" s="352">
        <v>0</v>
      </c>
      <c r="AN99" s="352">
        <v>0</v>
      </c>
      <c r="AO99" s="352">
        <v>0</v>
      </c>
      <c r="AP99" s="352">
        <v>0</v>
      </c>
      <c r="AQ99" s="352">
        <v>0</v>
      </c>
      <c r="AR99" s="352">
        <v>0</v>
      </c>
      <c r="AS99" s="352">
        <v>0</v>
      </c>
      <c r="AT99" s="352">
        <v>0</v>
      </c>
      <c r="AU99" s="352">
        <f t="shared" si="1"/>
        <v>0</v>
      </c>
      <c r="AV99" s="352">
        <v>30677.45</v>
      </c>
      <c r="AW99" s="352">
        <v>83564.83</v>
      </c>
      <c r="AX99" s="353">
        <v>83</v>
      </c>
      <c r="AY99" s="353">
        <v>360</v>
      </c>
      <c r="AZ99" s="352">
        <v>251221.52</v>
      </c>
      <c r="BA99" s="352">
        <v>79200</v>
      </c>
      <c r="BB99" s="354">
        <v>90</v>
      </c>
      <c r="BC99" s="354">
        <v>82.687852272727298</v>
      </c>
      <c r="BD99" s="354">
        <v>10.1</v>
      </c>
      <c r="BE99" s="354"/>
      <c r="BF99" s="350" t="s">
        <v>472</v>
      </c>
      <c r="BG99" s="347"/>
      <c r="BH99" s="350" t="s">
        <v>316</v>
      </c>
      <c r="BI99" s="350" t="s">
        <v>476</v>
      </c>
      <c r="BJ99" s="350"/>
      <c r="BK99" s="350" t="s">
        <v>277</v>
      </c>
      <c r="BL99" s="348" t="s">
        <v>0</v>
      </c>
      <c r="BM99" s="354">
        <v>572878.73884414998</v>
      </c>
      <c r="BN99" s="348" t="s">
        <v>398</v>
      </c>
      <c r="BO99" s="354"/>
      <c r="BP99" s="355">
        <v>36822</v>
      </c>
      <c r="BQ99" s="355">
        <v>47756</v>
      </c>
      <c r="BR99" s="354">
        <v>44278.19</v>
      </c>
      <c r="BS99" s="354">
        <v>65</v>
      </c>
      <c r="BT99" s="354">
        <v>29.43</v>
      </c>
    </row>
    <row r="100" spans="1:72" s="344" customFormat="1" ht="18.2" customHeight="1" x14ac:dyDescent="0.15">
      <c r="A100" s="356">
        <v>98</v>
      </c>
      <c r="B100" s="357" t="s">
        <v>313</v>
      </c>
      <c r="C100" s="357" t="s">
        <v>17</v>
      </c>
      <c r="D100" s="358">
        <v>45200</v>
      </c>
      <c r="E100" s="359" t="s">
        <v>562</v>
      </c>
      <c r="F100" s="360">
        <v>0</v>
      </c>
      <c r="G100" s="360">
        <v>0</v>
      </c>
      <c r="H100" s="361">
        <v>42069.33</v>
      </c>
      <c r="I100" s="361">
        <v>0</v>
      </c>
      <c r="J100" s="361">
        <v>0</v>
      </c>
      <c r="K100" s="361">
        <v>42069.33</v>
      </c>
      <c r="L100" s="361">
        <v>346.82</v>
      </c>
      <c r="M100" s="361">
        <v>0</v>
      </c>
      <c r="N100" s="361">
        <v>0</v>
      </c>
      <c r="O100" s="361">
        <v>0</v>
      </c>
      <c r="P100" s="361">
        <v>346.82</v>
      </c>
      <c r="Q100" s="361">
        <v>0</v>
      </c>
      <c r="R100" s="361">
        <v>0</v>
      </c>
      <c r="S100" s="361">
        <v>41722.51</v>
      </c>
      <c r="T100" s="361">
        <v>0</v>
      </c>
      <c r="U100" s="361">
        <v>354.08</v>
      </c>
      <c r="V100" s="361">
        <v>0</v>
      </c>
      <c r="W100" s="361">
        <v>0</v>
      </c>
      <c r="X100" s="361">
        <v>354.08</v>
      </c>
      <c r="Y100" s="361">
        <v>0</v>
      </c>
      <c r="Z100" s="361">
        <v>0</v>
      </c>
      <c r="AA100" s="361">
        <v>0</v>
      </c>
      <c r="AB100" s="361">
        <v>65</v>
      </c>
      <c r="AC100" s="361">
        <v>0</v>
      </c>
      <c r="AD100" s="361">
        <v>0</v>
      </c>
      <c r="AE100" s="361">
        <v>0</v>
      </c>
      <c r="AF100" s="361">
        <v>0</v>
      </c>
      <c r="AG100" s="361">
        <v>0</v>
      </c>
      <c r="AH100" s="361">
        <v>90.3</v>
      </c>
      <c r="AI100" s="361">
        <v>76.87</v>
      </c>
      <c r="AJ100" s="361">
        <v>0</v>
      </c>
      <c r="AK100" s="361">
        <v>0</v>
      </c>
      <c r="AL100" s="361">
        <v>0</v>
      </c>
      <c r="AM100" s="361">
        <v>0</v>
      </c>
      <c r="AN100" s="361">
        <v>0</v>
      </c>
      <c r="AO100" s="361">
        <v>0</v>
      </c>
      <c r="AP100" s="361">
        <v>0</v>
      </c>
      <c r="AQ100" s="361">
        <v>0</v>
      </c>
      <c r="AR100" s="361">
        <v>0</v>
      </c>
      <c r="AS100" s="361">
        <v>2.7944E-2</v>
      </c>
      <c r="AT100" s="361">
        <v>0</v>
      </c>
      <c r="AU100" s="361">
        <f t="shared" si="1"/>
        <v>933.04205599999989</v>
      </c>
      <c r="AV100" s="361">
        <v>0</v>
      </c>
      <c r="AW100" s="361">
        <v>0</v>
      </c>
      <c r="AX100" s="362">
        <v>83</v>
      </c>
      <c r="AY100" s="362">
        <v>360</v>
      </c>
      <c r="AZ100" s="361">
        <v>251221.52</v>
      </c>
      <c r="BA100" s="361">
        <v>79200</v>
      </c>
      <c r="BB100" s="363">
        <v>90</v>
      </c>
      <c r="BC100" s="363">
        <v>47.411943181818202</v>
      </c>
      <c r="BD100" s="363">
        <v>10.1</v>
      </c>
      <c r="BE100" s="363"/>
      <c r="BF100" s="359" t="s">
        <v>472</v>
      </c>
      <c r="BG100" s="356"/>
      <c r="BH100" s="359" t="s">
        <v>316</v>
      </c>
      <c r="BI100" s="359" t="s">
        <v>476</v>
      </c>
      <c r="BJ100" s="359"/>
      <c r="BK100" s="359" t="s">
        <v>248</v>
      </c>
      <c r="BL100" s="357" t="s">
        <v>0</v>
      </c>
      <c r="BM100" s="363">
        <v>328479.86094215</v>
      </c>
      <c r="BN100" s="357" t="s">
        <v>398</v>
      </c>
      <c r="BO100" s="363"/>
      <c r="BP100" s="364">
        <v>36822</v>
      </c>
      <c r="BQ100" s="364">
        <v>47756</v>
      </c>
      <c r="BR100" s="363">
        <v>0</v>
      </c>
      <c r="BS100" s="363">
        <v>65</v>
      </c>
      <c r="BT100" s="363">
        <v>0</v>
      </c>
    </row>
    <row r="101" spans="1:72" s="344" customFormat="1" ht="18.2" customHeight="1" x14ac:dyDescent="0.15">
      <c r="A101" s="347">
        <v>99</v>
      </c>
      <c r="B101" s="348" t="s">
        <v>313</v>
      </c>
      <c r="C101" s="348" t="s">
        <v>17</v>
      </c>
      <c r="D101" s="349">
        <v>45200</v>
      </c>
      <c r="E101" s="350" t="s">
        <v>563</v>
      </c>
      <c r="F101" s="351">
        <v>0</v>
      </c>
      <c r="G101" s="351">
        <v>0</v>
      </c>
      <c r="H101" s="352">
        <v>47871.360000000001</v>
      </c>
      <c r="I101" s="352">
        <v>0</v>
      </c>
      <c r="J101" s="352">
        <v>0</v>
      </c>
      <c r="K101" s="352">
        <v>47871.360000000001</v>
      </c>
      <c r="L101" s="352">
        <v>385.75</v>
      </c>
      <c r="M101" s="352">
        <v>0</v>
      </c>
      <c r="N101" s="352">
        <v>0</v>
      </c>
      <c r="O101" s="352">
        <v>0</v>
      </c>
      <c r="P101" s="352">
        <v>385.75</v>
      </c>
      <c r="Q101" s="352">
        <v>0</v>
      </c>
      <c r="R101" s="352">
        <v>0</v>
      </c>
      <c r="S101" s="352">
        <v>47485.61</v>
      </c>
      <c r="T101" s="352">
        <v>0</v>
      </c>
      <c r="U101" s="352">
        <v>406.91</v>
      </c>
      <c r="V101" s="352">
        <v>0</v>
      </c>
      <c r="W101" s="352">
        <v>0</v>
      </c>
      <c r="X101" s="352">
        <v>406.91</v>
      </c>
      <c r="Y101" s="352">
        <v>0</v>
      </c>
      <c r="Z101" s="352">
        <v>0</v>
      </c>
      <c r="AA101" s="352">
        <v>0</v>
      </c>
      <c r="AB101" s="352">
        <v>65</v>
      </c>
      <c r="AC101" s="352">
        <v>0</v>
      </c>
      <c r="AD101" s="352">
        <v>0</v>
      </c>
      <c r="AE101" s="352">
        <v>0</v>
      </c>
      <c r="AF101" s="352">
        <v>0</v>
      </c>
      <c r="AG101" s="352">
        <v>0</v>
      </c>
      <c r="AH101" s="352">
        <v>101.22</v>
      </c>
      <c r="AI101" s="352">
        <v>88.5</v>
      </c>
      <c r="AJ101" s="352">
        <v>0</v>
      </c>
      <c r="AK101" s="352">
        <v>0</v>
      </c>
      <c r="AL101" s="352">
        <v>0</v>
      </c>
      <c r="AM101" s="352">
        <v>0</v>
      </c>
      <c r="AN101" s="352">
        <v>0</v>
      </c>
      <c r="AO101" s="352">
        <v>0</v>
      </c>
      <c r="AP101" s="352">
        <v>0</v>
      </c>
      <c r="AQ101" s="352">
        <v>8.8999999999999996E-2</v>
      </c>
      <c r="AR101" s="352">
        <v>0</v>
      </c>
      <c r="AS101" s="352">
        <v>0</v>
      </c>
      <c r="AT101" s="352">
        <v>0</v>
      </c>
      <c r="AU101" s="352">
        <f t="shared" si="1"/>
        <v>1047.4690000000001</v>
      </c>
      <c r="AV101" s="352">
        <v>0</v>
      </c>
      <c r="AW101" s="352">
        <v>0</v>
      </c>
      <c r="AX101" s="353">
        <v>85</v>
      </c>
      <c r="AY101" s="353">
        <v>360</v>
      </c>
      <c r="AZ101" s="352">
        <v>301366.40000000002</v>
      </c>
      <c r="BA101" s="352">
        <v>88825</v>
      </c>
      <c r="BB101" s="354">
        <v>85</v>
      </c>
      <c r="BC101" s="354">
        <v>45.4407751196172</v>
      </c>
      <c r="BD101" s="354">
        <v>10.199999999999999</v>
      </c>
      <c r="BE101" s="354"/>
      <c r="BF101" s="350" t="s">
        <v>472</v>
      </c>
      <c r="BG101" s="347"/>
      <c r="BH101" s="350" t="s">
        <v>482</v>
      </c>
      <c r="BI101" s="350" t="s">
        <v>534</v>
      </c>
      <c r="BJ101" s="350"/>
      <c r="BK101" s="350" t="s">
        <v>248</v>
      </c>
      <c r="BL101" s="348" t="s">
        <v>0</v>
      </c>
      <c r="BM101" s="354">
        <v>373852.54553364997</v>
      </c>
      <c r="BN101" s="348" t="s">
        <v>398</v>
      </c>
      <c r="BO101" s="354"/>
      <c r="BP101" s="355">
        <v>36860</v>
      </c>
      <c r="BQ101" s="355">
        <v>47788</v>
      </c>
      <c r="BR101" s="354">
        <v>0</v>
      </c>
      <c r="BS101" s="354">
        <v>65</v>
      </c>
      <c r="BT101" s="354">
        <v>0</v>
      </c>
    </row>
    <row r="102" spans="1:72" s="344" customFormat="1" ht="18.2" customHeight="1" x14ac:dyDescent="0.15">
      <c r="A102" s="356">
        <v>100</v>
      </c>
      <c r="B102" s="357" t="s">
        <v>313</v>
      </c>
      <c r="C102" s="357" t="s">
        <v>17</v>
      </c>
      <c r="D102" s="358">
        <v>45200</v>
      </c>
      <c r="E102" s="359" t="s">
        <v>357</v>
      </c>
      <c r="F102" s="360">
        <v>29</v>
      </c>
      <c r="G102" s="360">
        <v>28</v>
      </c>
      <c r="H102" s="361">
        <v>43641.78</v>
      </c>
      <c r="I102" s="361">
        <v>8508.49</v>
      </c>
      <c r="J102" s="361">
        <v>0</v>
      </c>
      <c r="K102" s="361">
        <v>52150.27</v>
      </c>
      <c r="L102" s="361">
        <v>342.98</v>
      </c>
      <c r="M102" s="361">
        <v>0</v>
      </c>
      <c r="N102" s="361">
        <v>0</v>
      </c>
      <c r="O102" s="361">
        <v>0</v>
      </c>
      <c r="P102" s="361">
        <v>0</v>
      </c>
      <c r="Q102" s="361">
        <v>0</v>
      </c>
      <c r="R102" s="361">
        <v>0</v>
      </c>
      <c r="S102" s="361">
        <v>52150.27</v>
      </c>
      <c r="T102" s="361">
        <v>11478.18</v>
      </c>
      <c r="U102" s="361">
        <v>370.93</v>
      </c>
      <c r="V102" s="361">
        <v>0</v>
      </c>
      <c r="W102" s="361">
        <v>0</v>
      </c>
      <c r="X102" s="361">
        <v>0</v>
      </c>
      <c r="Y102" s="361">
        <v>0</v>
      </c>
      <c r="Z102" s="361">
        <v>0</v>
      </c>
      <c r="AA102" s="361">
        <v>11849.11</v>
      </c>
      <c r="AB102" s="361">
        <v>0</v>
      </c>
      <c r="AC102" s="361">
        <v>0</v>
      </c>
      <c r="AD102" s="361">
        <v>0</v>
      </c>
      <c r="AE102" s="361">
        <v>0</v>
      </c>
      <c r="AF102" s="361">
        <v>0</v>
      </c>
      <c r="AG102" s="361">
        <v>0</v>
      </c>
      <c r="AH102" s="361">
        <v>0</v>
      </c>
      <c r="AI102" s="361">
        <v>0</v>
      </c>
      <c r="AJ102" s="361">
        <v>0</v>
      </c>
      <c r="AK102" s="361">
        <v>0</v>
      </c>
      <c r="AL102" s="361">
        <v>0</v>
      </c>
      <c r="AM102" s="361">
        <v>0</v>
      </c>
      <c r="AN102" s="361">
        <v>0</v>
      </c>
      <c r="AO102" s="361">
        <v>0</v>
      </c>
      <c r="AP102" s="361">
        <v>0</v>
      </c>
      <c r="AQ102" s="361">
        <v>0</v>
      </c>
      <c r="AR102" s="361">
        <v>0</v>
      </c>
      <c r="AS102" s="361">
        <v>0</v>
      </c>
      <c r="AT102" s="361">
        <v>0</v>
      </c>
      <c r="AU102" s="361">
        <f t="shared" si="1"/>
        <v>0</v>
      </c>
      <c r="AV102" s="361">
        <v>8851.4699999999993</v>
      </c>
      <c r="AW102" s="361">
        <v>11849.11</v>
      </c>
      <c r="AX102" s="362">
        <v>85</v>
      </c>
      <c r="AY102" s="362">
        <v>360</v>
      </c>
      <c r="AZ102" s="361">
        <v>302126.74</v>
      </c>
      <c r="BA102" s="361">
        <v>80000</v>
      </c>
      <c r="BB102" s="363">
        <v>76.56</v>
      </c>
      <c r="BC102" s="363">
        <v>49.90780839</v>
      </c>
      <c r="BD102" s="363">
        <v>10.199999999999999</v>
      </c>
      <c r="BE102" s="363"/>
      <c r="BF102" s="359" t="s">
        <v>472</v>
      </c>
      <c r="BG102" s="356"/>
      <c r="BH102" s="359" t="s">
        <v>482</v>
      </c>
      <c r="BI102" s="359" t="s">
        <v>544</v>
      </c>
      <c r="BJ102" s="359"/>
      <c r="BK102" s="359" t="s">
        <v>277</v>
      </c>
      <c r="BL102" s="357" t="s">
        <v>0</v>
      </c>
      <c r="BM102" s="363">
        <v>410577.25045055</v>
      </c>
      <c r="BN102" s="357" t="s">
        <v>398</v>
      </c>
      <c r="BO102" s="363"/>
      <c r="BP102" s="364">
        <v>36867</v>
      </c>
      <c r="BQ102" s="364">
        <v>47817</v>
      </c>
      <c r="BR102" s="363">
        <v>7981.11</v>
      </c>
      <c r="BS102" s="363">
        <v>65</v>
      </c>
      <c r="BT102" s="363">
        <v>29.06</v>
      </c>
    </row>
    <row r="103" spans="1:72" s="344" customFormat="1" ht="18.2" customHeight="1" x14ac:dyDescent="0.15">
      <c r="A103" s="347">
        <v>101</v>
      </c>
      <c r="B103" s="348" t="s">
        <v>313</v>
      </c>
      <c r="C103" s="348" t="s">
        <v>17</v>
      </c>
      <c r="D103" s="349">
        <v>45200</v>
      </c>
      <c r="E103" s="350" t="s">
        <v>358</v>
      </c>
      <c r="F103" s="351">
        <v>5</v>
      </c>
      <c r="G103" s="351">
        <v>5</v>
      </c>
      <c r="H103" s="352">
        <v>48149.96</v>
      </c>
      <c r="I103" s="352">
        <v>1862.83</v>
      </c>
      <c r="J103" s="352">
        <v>0</v>
      </c>
      <c r="K103" s="352">
        <v>50012.79</v>
      </c>
      <c r="L103" s="352">
        <v>383.41</v>
      </c>
      <c r="M103" s="352">
        <v>0</v>
      </c>
      <c r="N103" s="352">
        <v>0</v>
      </c>
      <c r="O103" s="352">
        <v>506.47</v>
      </c>
      <c r="P103" s="352">
        <v>0</v>
      </c>
      <c r="Q103" s="352">
        <v>0</v>
      </c>
      <c r="R103" s="352">
        <v>0</v>
      </c>
      <c r="S103" s="352">
        <v>49506.32</v>
      </c>
      <c r="T103" s="352">
        <v>1721.1</v>
      </c>
      <c r="U103" s="352">
        <v>409.25</v>
      </c>
      <c r="V103" s="352">
        <v>0</v>
      </c>
      <c r="W103" s="352">
        <v>470.92</v>
      </c>
      <c r="X103" s="352">
        <v>0</v>
      </c>
      <c r="Y103" s="352">
        <v>0</v>
      </c>
      <c r="Z103" s="352">
        <v>0</v>
      </c>
      <c r="AA103" s="352">
        <v>1659.43</v>
      </c>
      <c r="AB103" s="352">
        <v>0</v>
      </c>
      <c r="AC103" s="352">
        <v>0</v>
      </c>
      <c r="AD103" s="352">
        <v>0</v>
      </c>
      <c r="AE103" s="352">
        <v>0</v>
      </c>
      <c r="AF103" s="352">
        <v>0</v>
      </c>
      <c r="AG103" s="352">
        <v>0</v>
      </c>
      <c r="AH103" s="352">
        <v>0</v>
      </c>
      <c r="AI103" s="352">
        <v>0</v>
      </c>
      <c r="AJ103" s="352">
        <v>65</v>
      </c>
      <c r="AK103" s="352">
        <v>0</v>
      </c>
      <c r="AL103" s="352">
        <v>0</v>
      </c>
      <c r="AM103" s="352">
        <v>28.98</v>
      </c>
      <c r="AN103" s="352">
        <v>0</v>
      </c>
      <c r="AO103" s="352">
        <v>101.22</v>
      </c>
      <c r="AP103" s="352">
        <v>87.63</v>
      </c>
      <c r="AQ103" s="352">
        <v>0</v>
      </c>
      <c r="AR103" s="352">
        <v>0</v>
      </c>
      <c r="AS103" s="352">
        <v>3.8110000000000002E-3</v>
      </c>
      <c r="AT103" s="352">
        <v>0</v>
      </c>
      <c r="AU103" s="352">
        <f t="shared" si="1"/>
        <v>1260.216189</v>
      </c>
      <c r="AV103" s="352">
        <v>1739.77</v>
      </c>
      <c r="AW103" s="352">
        <v>1659.43</v>
      </c>
      <c r="AX103" s="353">
        <v>86</v>
      </c>
      <c r="AY103" s="353">
        <v>360</v>
      </c>
      <c r="AZ103" s="352">
        <v>407403</v>
      </c>
      <c r="BA103" s="352">
        <v>88825</v>
      </c>
      <c r="BB103" s="354">
        <v>63.21</v>
      </c>
      <c r="BC103" s="354">
        <v>35.229884460455999</v>
      </c>
      <c r="BD103" s="354">
        <v>10.199999999999999</v>
      </c>
      <c r="BE103" s="354"/>
      <c r="BF103" s="350" t="s">
        <v>472</v>
      </c>
      <c r="BG103" s="347"/>
      <c r="BH103" s="350" t="s">
        <v>482</v>
      </c>
      <c r="BI103" s="350" t="s">
        <v>534</v>
      </c>
      <c r="BJ103" s="350"/>
      <c r="BK103" s="350" t="s">
        <v>487</v>
      </c>
      <c r="BL103" s="348" t="s">
        <v>0</v>
      </c>
      <c r="BM103" s="354">
        <v>389761.52463880001</v>
      </c>
      <c r="BN103" s="348" t="s">
        <v>398</v>
      </c>
      <c r="BO103" s="354"/>
      <c r="BP103" s="355">
        <v>36880</v>
      </c>
      <c r="BQ103" s="355">
        <v>47817</v>
      </c>
      <c r="BR103" s="354">
        <v>1015.4</v>
      </c>
      <c r="BS103" s="354">
        <v>65</v>
      </c>
      <c r="BT103" s="354">
        <v>28.98</v>
      </c>
    </row>
    <row r="104" spans="1:72" s="344" customFormat="1" ht="18.2" customHeight="1" x14ac:dyDescent="0.15">
      <c r="A104" s="356">
        <v>102</v>
      </c>
      <c r="B104" s="357" t="s">
        <v>313</v>
      </c>
      <c r="C104" s="357" t="s">
        <v>17</v>
      </c>
      <c r="D104" s="358">
        <v>45200</v>
      </c>
      <c r="E104" s="359" t="s">
        <v>359</v>
      </c>
      <c r="F104" s="360">
        <v>175</v>
      </c>
      <c r="G104" s="360">
        <v>174</v>
      </c>
      <c r="H104" s="361">
        <v>39499.480000000003</v>
      </c>
      <c r="I104" s="361">
        <v>26488.87</v>
      </c>
      <c r="J104" s="361">
        <v>0</v>
      </c>
      <c r="K104" s="361">
        <v>65988.350000000006</v>
      </c>
      <c r="L104" s="361">
        <v>290.58999999999997</v>
      </c>
      <c r="M104" s="361">
        <v>0</v>
      </c>
      <c r="N104" s="361">
        <v>0</v>
      </c>
      <c r="O104" s="361">
        <v>0</v>
      </c>
      <c r="P104" s="361">
        <v>0</v>
      </c>
      <c r="Q104" s="361">
        <v>0</v>
      </c>
      <c r="R104" s="361">
        <v>0</v>
      </c>
      <c r="S104" s="361">
        <v>65988.350000000006</v>
      </c>
      <c r="T104" s="361">
        <v>81405.63</v>
      </c>
      <c r="U104" s="361">
        <v>332.43</v>
      </c>
      <c r="V104" s="361">
        <v>0</v>
      </c>
      <c r="W104" s="361">
        <v>0</v>
      </c>
      <c r="X104" s="361">
        <v>0</v>
      </c>
      <c r="Y104" s="361">
        <v>0</v>
      </c>
      <c r="Z104" s="361">
        <v>0</v>
      </c>
      <c r="AA104" s="361">
        <v>81738.06</v>
      </c>
      <c r="AB104" s="361">
        <v>0</v>
      </c>
      <c r="AC104" s="361">
        <v>0</v>
      </c>
      <c r="AD104" s="361">
        <v>0</v>
      </c>
      <c r="AE104" s="361">
        <v>0</v>
      </c>
      <c r="AF104" s="361">
        <v>0</v>
      </c>
      <c r="AG104" s="361">
        <v>0</v>
      </c>
      <c r="AH104" s="361">
        <v>0</v>
      </c>
      <c r="AI104" s="361">
        <v>0</v>
      </c>
      <c r="AJ104" s="361">
        <v>0</v>
      </c>
      <c r="AK104" s="361">
        <v>0</v>
      </c>
      <c r="AL104" s="361">
        <v>0</v>
      </c>
      <c r="AM104" s="361">
        <v>0</v>
      </c>
      <c r="AN104" s="361">
        <v>0</v>
      </c>
      <c r="AO104" s="361">
        <v>0</v>
      </c>
      <c r="AP104" s="361">
        <v>0</v>
      </c>
      <c r="AQ104" s="361">
        <v>0</v>
      </c>
      <c r="AR104" s="361">
        <v>0</v>
      </c>
      <c r="AS104" s="361">
        <v>0</v>
      </c>
      <c r="AT104" s="361">
        <v>0</v>
      </c>
      <c r="AU104" s="361">
        <f t="shared" si="1"/>
        <v>0</v>
      </c>
      <c r="AV104" s="361">
        <v>26779.46</v>
      </c>
      <c r="AW104" s="361">
        <v>81738.06</v>
      </c>
      <c r="AX104" s="362">
        <v>89</v>
      </c>
      <c r="AY104" s="362">
        <v>360</v>
      </c>
      <c r="AZ104" s="361">
        <v>259604.22</v>
      </c>
      <c r="BA104" s="361">
        <v>70400</v>
      </c>
      <c r="BB104" s="363">
        <v>80</v>
      </c>
      <c r="BC104" s="363">
        <v>74.986761363636404</v>
      </c>
      <c r="BD104" s="363">
        <v>10.1</v>
      </c>
      <c r="BE104" s="363"/>
      <c r="BF104" s="359" t="s">
        <v>472</v>
      </c>
      <c r="BG104" s="356"/>
      <c r="BH104" s="359" t="s">
        <v>493</v>
      </c>
      <c r="BI104" s="359" t="s">
        <v>511</v>
      </c>
      <c r="BJ104" s="359"/>
      <c r="BK104" s="359" t="s">
        <v>277</v>
      </c>
      <c r="BL104" s="357" t="s">
        <v>0</v>
      </c>
      <c r="BM104" s="363">
        <v>519523.96995775</v>
      </c>
      <c r="BN104" s="357" t="s">
        <v>398</v>
      </c>
      <c r="BO104" s="363"/>
      <c r="BP104" s="364">
        <v>36984</v>
      </c>
      <c r="BQ104" s="364">
        <v>47939</v>
      </c>
      <c r="BR104" s="363">
        <v>52851.88</v>
      </c>
      <c r="BS104" s="363">
        <v>100</v>
      </c>
      <c r="BT104" s="363">
        <v>30.32</v>
      </c>
    </row>
    <row r="105" spans="1:72" s="344" customFormat="1" ht="18.2" customHeight="1" x14ac:dyDescent="0.15">
      <c r="A105" s="347">
        <v>103</v>
      </c>
      <c r="B105" s="348" t="s">
        <v>313</v>
      </c>
      <c r="C105" s="348" t="s">
        <v>17</v>
      </c>
      <c r="D105" s="349">
        <v>45200</v>
      </c>
      <c r="E105" s="350" t="s">
        <v>564</v>
      </c>
      <c r="F105" s="351">
        <v>3</v>
      </c>
      <c r="G105" s="351">
        <v>3</v>
      </c>
      <c r="H105" s="352">
        <v>57070.44</v>
      </c>
      <c r="I105" s="352">
        <v>860.98</v>
      </c>
      <c r="J105" s="352">
        <v>0</v>
      </c>
      <c r="K105" s="352">
        <v>57931.42</v>
      </c>
      <c r="L105" s="352">
        <v>354.22</v>
      </c>
      <c r="M105" s="352">
        <v>0</v>
      </c>
      <c r="N105" s="352">
        <v>0</v>
      </c>
      <c r="O105" s="352">
        <v>318.08999999999997</v>
      </c>
      <c r="P105" s="352">
        <v>0</v>
      </c>
      <c r="Q105" s="352">
        <v>0</v>
      </c>
      <c r="R105" s="352">
        <v>0</v>
      </c>
      <c r="S105" s="352">
        <v>57613.33</v>
      </c>
      <c r="T105" s="352">
        <v>981.99</v>
      </c>
      <c r="U105" s="352">
        <v>485.07</v>
      </c>
      <c r="V105" s="352">
        <v>0</v>
      </c>
      <c r="W105" s="352">
        <v>491.02</v>
      </c>
      <c r="X105" s="352">
        <v>0</v>
      </c>
      <c r="Y105" s="352">
        <v>0</v>
      </c>
      <c r="Z105" s="352">
        <v>0</v>
      </c>
      <c r="AA105" s="352">
        <v>976.04</v>
      </c>
      <c r="AB105" s="352">
        <v>0</v>
      </c>
      <c r="AC105" s="352">
        <v>0</v>
      </c>
      <c r="AD105" s="352">
        <v>0</v>
      </c>
      <c r="AE105" s="352">
        <v>0</v>
      </c>
      <c r="AF105" s="352">
        <v>0</v>
      </c>
      <c r="AG105" s="352">
        <v>0</v>
      </c>
      <c r="AH105" s="352">
        <v>0</v>
      </c>
      <c r="AI105" s="352">
        <v>0</v>
      </c>
      <c r="AJ105" s="352">
        <v>100</v>
      </c>
      <c r="AK105" s="352">
        <v>0</v>
      </c>
      <c r="AL105" s="352">
        <v>0</v>
      </c>
      <c r="AM105" s="352">
        <v>30.27</v>
      </c>
      <c r="AN105" s="352">
        <v>0</v>
      </c>
      <c r="AO105" s="352">
        <v>111.9</v>
      </c>
      <c r="AP105" s="352">
        <v>78.27</v>
      </c>
      <c r="AQ105" s="352">
        <v>0</v>
      </c>
      <c r="AR105" s="352">
        <v>0</v>
      </c>
      <c r="AS105" s="352">
        <v>1.2700000000000001E-3</v>
      </c>
      <c r="AT105" s="352">
        <v>0</v>
      </c>
      <c r="AU105" s="352">
        <f t="shared" si="1"/>
        <v>1129.54873</v>
      </c>
      <c r="AV105" s="352">
        <v>897.11</v>
      </c>
      <c r="AW105" s="352">
        <v>976.04</v>
      </c>
      <c r="AX105" s="353">
        <v>100</v>
      </c>
      <c r="AY105" s="353">
        <v>360</v>
      </c>
      <c r="AZ105" s="352">
        <v>322446.77</v>
      </c>
      <c r="BA105" s="352">
        <v>94050</v>
      </c>
      <c r="BB105" s="354">
        <v>90</v>
      </c>
      <c r="BC105" s="354">
        <v>55.132373205741601</v>
      </c>
      <c r="BD105" s="354">
        <v>10.199999999999999</v>
      </c>
      <c r="BE105" s="354"/>
      <c r="BF105" s="350" t="s">
        <v>472</v>
      </c>
      <c r="BG105" s="347"/>
      <c r="BH105" s="350" t="s">
        <v>493</v>
      </c>
      <c r="BI105" s="350" t="s">
        <v>511</v>
      </c>
      <c r="BJ105" s="350"/>
      <c r="BK105" s="350" t="s">
        <v>487</v>
      </c>
      <c r="BL105" s="348" t="s">
        <v>0</v>
      </c>
      <c r="BM105" s="354">
        <v>453587.73062345001</v>
      </c>
      <c r="BN105" s="348" t="s">
        <v>398</v>
      </c>
      <c r="BO105" s="354"/>
      <c r="BP105" s="355">
        <v>37323</v>
      </c>
      <c r="BQ105" s="355">
        <v>48273</v>
      </c>
      <c r="BR105" s="354">
        <v>640.88</v>
      </c>
      <c r="BS105" s="354">
        <v>100</v>
      </c>
      <c r="BT105" s="354">
        <v>30.27</v>
      </c>
    </row>
    <row r="106" spans="1:72" s="344" customFormat="1" ht="18.2" customHeight="1" x14ac:dyDescent="0.15">
      <c r="A106" s="356">
        <v>104</v>
      </c>
      <c r="B106" s="357" t="s">
        <v>313</v>
      </c>
      <c r="C106" s="357" t="s">
        <v>17</v>
      </c>
      <c r="D106" s="358">
        <v>45200</v>
      </c>
      <c r="E106" s="359" t="s">
        <v>360</v>
      </c>
      <c r="F106" s="360">
        <v>71</v>
      </c>
      <c r="G106" s="360">
        <v>70</v>
      </c>
      <c r="H106" s="361">
        <v>19187.46</v>
      </c>
      <c r="I106" s="361">
        <v>21316.7</v>
      </c>
      <c r="J106" s="361">
        <v>0</v>
      </c>
      <c r="K106" s="361">
        <v>40504.160000000003</v>
      </c>
      <c r="L106" s="361">
        <v>404.85</v>
      </c>
      <c r="M106" s="361">
        <v>0</v>
      </c>
      <c r="N106" s="361">
        <v>0</v>
      </c>
      <c r="O106" s="361">
        <v>0</v>
      </c>
      <c r="P106" s="361">
        <v>0</v>
      </c>
      <c r="Q106" s="361">
        <v>0</v>
      </c>
      <c r="R106" s="361">
        <v>0</v>
      </c>
      <c r="S106" s="361">
        <v>40504.160000000003</v>
      </c>
      <c r="T106" s="361">
        <v>17789.38</v>
      </c>
      <c r="U106" s="361">
        <v>159.87</v>
      </c>
      <c r="V106" s="361">
        <v>0</v>
      </c>
      <c r="W106" s="361">
        <v>0</v>
      </c>
      <c r="X106" s="361">
        <v>0</v>
      </c>
      <c r="Y106" s="361">
        <v>0</v>
      </c>
      <c r="Z106" s="361">
        <v>0</v>
      </c>
      <c r="AA106" s="361">
        <v>17949.25</v>
      </c>
      <c r="AB106" s="361">
        <v>0</v>
      </c>
      <c r="AC106" s="361">
        <v>0</v>
      </c>
      <c r="AD106" s="361">
        <v>0</v>
      </c>
      <c r="AE106" s="361">
        <v>0</v>
      </c>
      <c r="AF106" s="361">
        <v>0</v>
      </c>
      <c r="AG106" s="361">
        <v>0</v>
      </c>
      <c r="AH106" s="361">
        <v>0</v>
      </c>
      <c r="AI106" s="361">
        <v>0</v>
      </c>
      <c r="AJ106" s="361">
        <v>0</v>
      </c>
      <c r="AK106" s="361">
        <v>0</v>
      </c>
      <c r="AL106" s="361">
        <v>0</v>
      </c>
      <c r="AM106" s="361">
        <v>0</v>
      </c>
      <c r="AN106" s="361">
        <v>0</v>
      </c>
      <c r="AO106" s="361">
        <v>0</v>
      </c>
      <c r="AP106" s="361">
        <v>0</v>
      </c>
      <c r="AQ106" s="361">
        <v>0</v>
      </c>
      <c r="AR106" s="361">
        <v>0</v>
      </c>
      <c r="AS106" s="361">
        <v>0</v>
      </c>
      <c r="AT106" s="361">
        <v>0</v>
      </c>
      <c r="AU106" s="361">
        <f t="shared" si="1"/>
        <v>0</v>
      </c>
      <c r="AV106" s="361">
        <v>21721.55</v>
      </c>
      <c r="AW106" s="361">
        <v>17949.25</v>
      </c>
      <c r="AX106" s="362">
        <v>39</v>
      </c>
      <c r="AY106" s="362">
        <v>360</v>
      </c>
      <c r="AZ106" s="361">
        <v>218346.13</v>
      </c>
      <c r="BA106" s="361">
        <v>64350</v>
      </c>
      <c r="BB106" s="363">
        <v>90</v>
      </c>
      <c r="BC106" s="363">
        <v>56.649174825174804</v>
      </c>
      <c r="BD106" s="363">
        <v>10</v>
      </c>
      <c r="BE106" s="363"/>
      <c r="BF106" s="359" t="s">
        <v>472</v>
      </c>
      <c r="BG106" s="356"/>
      <c r="BH106" s="359" t="s">
        <v>565</v>
      </c>
      <c r="BI106" s="359" t="s">
        <v>397</v>
      </c>
      <c r="BJ106" s="359" t="s">
        <v>566</v>
      </c>
      <c r="BK106" s="359" t="s">
        <v>277</v>
      </c>
      <c r="BL106" s="357" t="s">
        <v>0</v>
      </c>
      <c r="BM106" s="363">
        <v>318887.8340344</v>
      </c>
      <c r="BN106" s="357" t="s">
        <v>398</v>
      </c>
      <c r="BO106" s="363"/>
      <c r="BP106" s="364">
        <v>37245</v>
      </c>
      <c r="BQ106" s="364">
        <v>48182</v>
      </c>
      <c r="BR106" s="363">
        <v>20346.759999999998</v>
      </c>
      <c r="BS106" s="363">
        <v>90</v>
      </c>
      <c r="BT106" s="363">
        <v>53.4</v>
      </c>
    </row>
    <row r="107" spans="1:72" s="344" customFormat="1" ht="18.2" customHeight="1" x14ac:dyDescent="0.15">
      <c r="A107" s="347">
        <v>105</v>
      </c>
      <c r="B107" s="348" t="s">
        <v>313</v>
      </c>
      <c r="C107" s="348" t="s">
        <v>17</v>
      </c>
      <c r="D107" s="349">
        <v>45200</v>
      </c>
      <c r="E107" s="350" t="s">
        <v>314</v>
      </c>
      <c r="F107" s="351">
        <v>86</v>
      </c>
      <c r="G107" s="351">
        <v>85</v>
      </c>
      <c r="H107" s="352">
        <v>37966.639999999999</v>
      </c>
      <c r="I107" s="352">
        <v>15078.3</v>
      </c>
      <c r="J107" s="352">
        <v>0</v>
      </c>
      <c r="K107" s="352">
        <v>53044.94</v>
      </c>
      <c r="L107" s="352">
        <v>248.35</v>
      </c>
      <c r="M107" s="352">
        <v>0</v>
      </c>
      <c r="N107" s="352">
        <v>0</v>
      </c>
      <c r="O107" s="352">
        <v>0</v>
      </c>
      <c r="P107" s="352">
        <v>0</v>
      </c>
      <c r="Q107" s="352">
        <v>0</v>
      </c>
      <c r="R107" s="352">
        <v>0</v>
      </c>
      <c r="S107" s="352">
        <v>53044.94</v>
      </c>
      <c r="T107" s="352">
        <v>32920.92</v>
      </c>
      <c r="U107" s="352">
        <v>316.37</v>
      </c>
      <c r="V107" s="352">
        <v>0</v>
      </c>
      <c r="W107" s="352">
        <v>0</v>
      </c>
      <c r="X107" s="352">
        <v>0</v>
      </c>
      <c r="Y107" s="352">
        <v>0</v>
      </c>
      <c r="Z107" s="352">
        <v>0</v>
      </c>
      <c r="AA107" s="352">
        <v>33237.29</v>
      </c>
      <c r="AB107" s="352">
        <v>0</v>
      </c>
      <c r="AC107" s="352">
        <v>0</v>
      </c>
      <c r="AD107" s="352">
        <v>0</v>
      </c>
      <c r="AE107" s="352">
        <v>0</v>
      </c>
      <c r="AF107" s="352">
        <v>0</v>
      </c>
      <c r="AG107" s="352">
        <v>0</v>
      </c>
      <c r="AH107" s="352">
        <v>0</v>
      </c>
      <c r="AI107" s="352">
        <v>0</v>
      </c>
      <c r="AJ107" s="352">
        <v>0</v>
      </c>
      <c r="AK107" s="352">
        <v>0</v>
      </c>
      <c r="AL107" s="352">
        <v>0</v>
      </c>
      <c r="AM107" s="352">
        <v>0</v>
      </c>
      <c r="AN107" s="352">
        <v>0</v>
      </c>
      <c r="AO107" s="352">
        <v>0</v>
      </c>
      <c r="AP107" s="352">
        <v>0</v>
      </c>
      <c r="AQ107" s="352">
        <v>0</v>
      </c>
      <c r="AR107" s="352">
        <v>0</v>
      </c>
      <c r="AS107" s="352">
        <v>0</v>
      </c>
      <c r="AT107" s="352">
        <v>0</v>
      </c>
      <c r="AU107" s="352">
        <f t="shared" si="1"/>
        <v>0</v>
      </c>
      <c r="AV107" s="352">
        <v>15326.65</v>
      </c>
      <c r="AW107" s="352">
        <v>33237.29</v>
      </c>
      <c r="AX107" s="353">
        <v>97</v>
      </c>
      <c r="AY107" s="353">
        <v>360</v>
      </c>
      <c r="AZ107" s="352">
        <v>218346.13</v>
      </c>
      <c r="BA107" s="352">
        <v>64350</v>
      </c>
      <c r="BB107" s="354">
        <v>90</v>
      </c>
      <c r="BC107" s="354">
        <v>74.188727272727306</v>
      </c>
      <c r="BD107" s="354">
        <v>10</v>
      </c>
      <c r="BE107" s="354"/>
      <c r="BF107" s="350" t="s">
        <v>472</v>
      </c>
      <c r="BG107" s="347"/>
      <c r="BH107" s="350" t="s">
        <v>565</v>
      </c>
      <c r="BI107" s="350" t="s">
        <v>397</v>
      </c>
      <c r="BJ107" s="350" t="s">
        <v>566</v>
      </c>
      <c r="BK107" s="350" t="s">
        <v>277</v>
      </c>
      <c r="BL107" s="348" t="s">
        <v>0</v>
      </c>
      <c r="BM107" s="354">
        <v>417620.95604710001</v>
      </c>
      <c r="BN107" s="348" t="s">
        <v>398</v>
      </c>
      <c r="BO107" s="354"/>
      <c r="BP107" s="355">
        <v>37245</v>
      </c>
      <c r="BQ107" s="355">
        <v>48182</v>
      </c>
      <c r="BR107" s="354">
        <v>25166.95</v>
      </c>
      <c r="BS107" s="354">
        <v>90</v>
      </c>
      <c r="BT107" s="354">
        <v>53.4</v>
      </c>
    </row>
    <row r="108" spans="1:72" s="344" customFormat="1" ht="18.2" customHeight="1" x14ac:dyDescent="0.15">
      <c r="A108" s="356">
        <v>106</v>
      </c>
      <c r="B108" s="357" t="s">
        <v>313</v>
      </c>
      <c r="C108" s="357" t="s">
        <v>17</v>
      </c>
      <c r="D108" s="358">
        <v>45200</v>
      </c>
      <c r="E108" s="359" t="s">
        <v>361</v>
      </c>
      <c r="F108" s="360">
        <v>213</v>
      </c>
      <c r="G108" s="360">
        <v>212</v>
      </c>
      <c r="H108" s="361">
        <v>47256.800000000003</v>
      </c>
      <c r="I108" s="361">
        <v>29921.56</v>
      </c>
      <c r="J108" s="361">
        <v>0</v>
      </c>
      <c r="K108" s="361">
        <v>77178.36</v>
      </c>
      <c r="L108" s="361">
        <v>303.18</v>
      </c>
      <c r="M108" s="361">
        <v>0</v>
      </c>
      <c r="N108" s="361">
        <v>0</v>
      </c>
      <c r="O108" s="361">
        <v>0</v>
      </c>
      <c r="P108" s="361">
        <v>0</v>
      </c>
      <c r="Q108" s="361">
        <v>0</v>
      </c>
      <c r="R108" s="361">
        <v>0</v>
      </c>
      <c r="S108" s="361">
        <v>77178.36</v>
      </c>
      <c r="T108" s="361">
        <v>118665.97</v>
      </c>
      <c r="U108" s="361">
        <v>397.72</v>
      </c>
      <c r="V108" s="361">
        <v>0</v>
      </c>
      <c r="W108" s="361">
        <v>0</v>
      </c>
      <c r="X108" s="361">
        <v>0</v>
      </c>
      <c r="Y108" s="361">
        <v>0</v>
      </c>
      <c r="Z108" s="361">
        <v>0</v>
      </c>
      <c r="AA108" s="361">
        <v>119063.69</v>
      </c>
      <c r="AB108" s="361">
        <v>0</v>
      </c>
      <c r="AC108" s="361">
        <v>0</v>
      </c>
      <c r="AD108" s="361">
        <v>0</v>
      </c>
      <c r="AE108" s="361">
        <v>0</v>
      </c>
      <c r="AF108" s="361">
        <v>0</v>
      </c>
      <c r="AG108" s="361">
        <v>0</v>
      </c>
      <c r="AH108" s="361">
        <v>0</v>
      </c>
      <c r="AI108" s="361">
        <v>0</v>
      </c>
      <c r="AJ108" s="361">
        <v>0</v>
      </c>
      <c r="AK108" s="361">
        <v>0</v>
      </c>
      <c r="AL108" s="361">
        <v>0</v>
      </c>
      <c r="AM108" s="361">
        <v>0</v>
      </c>
      <c r="AN108" s="361">
        <v>0</v>
      </c>
      <c r="AO108" s="361">
        <v>0</v>
      </c>
      <c r="AP108" s="361">
        <v>0</v>
      </c>
      <c r="AQ108" s="361">
        <v>0</v>
      </c>
      <c r="AR108" s="361">
        <v>0</v>
      </c>
      <c r="AS108" s="361">
        <v>0</v>
      </c>
      <c r="AT108" s="361">
        <v>0</v>
      </c>
      <c r="AU108" s="361">
        <f t="shared" si="1"/>
        <v>0</v>
      </c>
      <c r="AV108" s="361">
        <v>30224.74</v>
      </c>
      <c r="AW108" s="361">
        <v>119063.69</v>
      </c>
      <c r="AX108" s="362">
        <v>99</v>
      </c>
      <c r="AY108" s="362">
        <v>360</v>
      </c>
      <c r="AZ108" s="361">
        <v>269115.34999999998</v>
      </c>
      <c r="BA108" s="361">
        <v>79200</v>
      </c>
      <c r="BB108" s="363">
        <v>90</v>
      </c>
      <c r="BC108" s="363">
        <v>87.702681818181802</v>
      </c>
      <c r="BD108" s="363">
        <v>10.1</v>
      </c>
      <c r="BE108" s="363"/>
      <c r="BF108" s="359" t="s">
        <v>472</v>
      </c>
      <c r="BG108" s="356"/>
      <c r="BH108" s="359" t="s">
        <v>316</v>
      </c>
      <c r="BI108" s="359" t="s">
        <v>500</v>
      </c>
      <c r="BJ108" s="359"/>
      <c r="BK108" s="359" t="s">
        <v>277</v>
      </c>
      <c r="BL108" s="357" t="s">
        <v>0</v>
      </c>
      <c r="BM108" s="363">
        <v>607622.52703740005</v>
      </c>
      <c r="BN108" s="357" t="s">
        <v>398</v>
      </c>
      <c r="BO108" s="363"/>
      <c r="BP108" s="364">
        <v>37278</v>
      </c>
      <c r="BQ108" s="364">
        <v>48214</v>
      </c>
      <c r="BR108" s="363">
        <v>63153.31</v>
      </c>
      <c r="BS108" s="363">
        <v>100</v>
      </c>
      <c r="BT108" s="363">
        <v>30.52</v>
      </c>
    </row>
    <row r="109" spans="1:72" s="344" customFormat="1" ht="18.2" customHeight="1" x14ac:dyDescent="0.15">
      <c r="A109" s="347">
        <v>107</v>
      </c>
      <c r="B109" s="348" t="s">
        <v>313</v>
      </c>
      <c r="C109" s="348" t="s">
        <v>17</v>
      </c>
      <c r="D109" s="349">
        <v>45200</v>
      </c>
      <c r="E109" s="350" t="s">
        <v>568</v>
      </c>
      <c r="F109" s="351">
        <v>1</v>
      </c>
      <c r="G109" s="351">
        <v>1</v>
      </c>
      <c r="H109" s="352">
        <v>52325.51</v>
      </c>
      <c r="I109" s="352">
        <v>163.38</v>
      </c>
      <c r="J109" s="352">
        <v>0</v>
      </c>
      <c r="K109" s="352">
        <v>52488.89</v>
      </c>
      <c r="L109" s="352">
        <v>394.55</v>
      </c>
      <c r="M109" s="352">
        <v>0</v>
      </c>
      <c r="N109" s="352">
        <v>0</v>
      </c>
      <c r="O109" s="352">
        <v>163.38</v>
      </c>
      <c r="P109" s="352">
        <v>206.52</v>
      </c>
      <c r="Q109" s="352">
        <v>0</v>
      </c>
      <c r="R109" s="352">
        <v>0</v>
      </c>
      <c r="S109" s="352">
        <v>52118.99</v>
      </c>
      <c r="T109" s="352">
        <v>0</v>
      </c>
      <c r="U109" s="352">
        <v>444.74</v>
      </c>
      <c r="V109" s="352">
        <v>0</v>
      </c>
      <c r="W109" s="352">
        <v>0</v>
      </c>
      <c r="X109" s="352">
        <v>444.74</v>
      </c>
      <c r="Y109" s="352">
        <v>0</v>
      </c>
      <c r="Z109" s="352">
        <v>0</v>
      </c>
      <c r="AA109" s="352">
        <v>0</v>
      </c>
      <c r="AB109" s="352">
        <v>100</v>
      </c>
      <c r="AC109" s="352">
        <v>0</v>
      </c>
      <c r="AD109" s="352">
        <v>0</v>
      </c>
      <c r="AE109" s="352">
        <v>0</v>
      </c>
      <c r="AF109" s="352">
        <v>30.36</v>
      </c>
      <c r="AG109" s="352">
        <v>0</v>
      </c>
      <c r="AH109" s="352">
        <v>111.9</v>
      </c>
      <c r="AI109" s="352">
        <v>78.33</v>
      </c>
      <c r="AJ109" s="352">
        <v>0</v>
      </c>
      <c r="AK109" s="352">
        <v>0</v>
      </c>
      <c r="AL109" s="352">
        <v>0</v>
      </c>
      <c r="AM109" s="352">
        <v>0</v>
      </c>
      <c r="AN109" s="352">
        <v>0</v>
      </c>
      <c r="AO109" s="352">
        <v>0</v>
      </c>
      <c r="AP109" s="352">
        <v>0</v>
      </c>
      <c r="AQ109" s="352">
        <v>1E-3</v>
      </c>
      <c r="AR109" s="352">
        <v>0</v>
      </c>
      <c r="AS109" s="352">
        <v>0</v>
      </c>
      <c r="AT109" s="352">
        <v>0</v>
      </c>
      <c r="AU109" s="352">
        <f t="shared" si="1"/>
        <v>1135.231</v>
      </c>
      <c r="AV109" s="352">
        <v>188.03</v>
      </c>
      <c r="AW109" s="352">
        <v>0</v>
      </c>
      <c r="AX109" s="353">
        <v>99</v>
      </c>
      <c r="AY109" s="353">
        <v>360</v>
      </c>
      <c r="AZ109" s="352">
        <v>321315.45</v>
      </c>
      <c r="BA109" s="352">
        <v>94050</v>
      </c>
      <c r="BB109" s="354">
        <v>90</v>
      </c>
      <c r="BC109" s="354">
        <v>49.874631578947401</v>
      </c>
      <c r="BD109" s="354">
        <v>10.199999999999999</v>
      </c>
      <c r="BE109" s="354"/>
      <c r="BF109" s="350" t="s">
        <v>472</v>
      </c>
      <c r="BG109" s="347"/>
      <c r="BH109" s="350" t="s">
        <v>493</v>
      </c>
      <c r="BI109" s="350" t="s">
        <v>511</v>
      </c>
      <c r="BJ109" s="350"/>
      <c r="BK109" s="350" t="s">
        <v>487</v>
      </c>
      <c r="BL109" s="348" t="s">
        <v>0</v>
      </c>
      <c r="BM109" s="354">
        <v>410330.98410534998</v>
      </c>
      <c r="BN109" s="348" t="s">
        <v>398</v>
      </c>
      <c r="BO109" s="354"/>
      <c r="BP109" s="355">
        <v>37293</v>
      </c>
      <c r="BQ109" s="355">
        <v>48245</v>
      </c>
      <c r="BR109" s="354">
        <v>0</v>
      </c>
      <c r="BS109" s="354">
        <v>100</v>
      </c>
      <c r="BT109" s="354">
        <v>30.36</v>
      </c>
    </row>
    <row r="110" spans="1:72" s="344" customFormat="1" ht="18.2" customHeight="1" x14ac:dyDescent="0.15">
      <c r="A110" s="356">
        <v>108</v>
      </c>
      <c r="B110" s="357" t="s">
        <v>313</v>
      </c>
      <c r="C110" s="357" t="s">
        <v>17</v>
      </c>
      <c r="D110" s="358">
        <v>45200</v>
      </c>
      <c r="E110" s="359" t="s">
        <v>569</v>
      </c>
      <c r="F110" s="360">
        <v>1</v>
      </c>
      <c r="G110" s="360">
        <v>0</v>
      </c>
      <c r="H110" s="361">
        <v>52645.9</v>
      </c>
      <c r="I110" s="361">
        <v>0</v>
      </c>
      <c r="J110" s="361">
        <v>0</v>
      </c>
      <c r="K110" s="361">
        <v>52645.9</v>
      </c>
      <c r="L110" s="361">
        <v>391.93</v>
      </c>
      <c r="M110" s="361">
        <v>0</v>
      </c>
      <c r="N110" s="361">
        <v>0</v>
      </c>
      <c r="O110" s="361">
        <v>0</v>
      </c>
      <c r="P110" s="361">
        <v>0</v>
      </c>
      <c r="Q110" s="361">
        <v>15.32</v>
      </c>
      <c r="R110" s="361">
        <v>0</v>
      </c>
      <c r="S110" s="361">
        <v>52630.58</v>
      </c>
      <c r="T110" s="361">
        <v>0</v>
      </c>
      <c r="U110" s="361">
        <v>447.36</v>
      </c>
      <c r="V110" s="361">
        <v>0</v>
      </c>
      <c r="W110" s="361">
        <v>0</v>
      </c>
      <c r="X110" s="361">
        <v>0</v>
      </c>
      <c r="Y110" s="361">
        <v>0</v>
      </c>
      <c r="Z110" s="361">
        <v>0</v>
      </c>
      <c r="AA110" s="361">
        <v>447.36</v>
      </c>
      <c r="AB110" s="361">
        <v>0</v>
      </c>
      <c r="AC110" s="361">
        <v>0</v>
      </c>
      <c r="AD110" s="361">
        <v>0</v>
      </c>
      <c r="AE110" s="361">
        <v>0</v>
      </c>
      <c r="AF110" s="361">
        <v>0</v>
      </c>
      <c r="AG110" s="361">
        <v>0</v>
      </c>
      <c r="AH110" s="361">
        <v>0</v>
      </c>
      <c r="AI110" s="361">
        <v>0</v>
      </c>
      <c r="AJ110" s="361">
        <v>0</v>
      </c>
      <c r="AK110" s="361">
        <v>0</v>
      </c>
      <c r="AL110" s="361">
        <v>0</v>
      </c>
      <c r="AM110" s="361">
        <v>0</v>
      </c>
      <c r="AN110" s="361">
        <v>0</v>
      </c>
      <c r="AO110" s="361">
        <v>0</v>
      </c>
      <c r="AP110" s="361">
        <v>0.02</v>
      </c>
      <c r="AQ110" s="361">
        <v>0</v>
      </c>
      <c r="AR110" s="361">
        <v>0</v>
      </c>
      <c r="AS110" s="361">
        <v>15.257275999999999</v>
      </c>
      <c r="AT110" s="361">
        <v>0</v>
      </c>
      <c r="AU110" s="361">
        <f t="shared" si="1"/>
        <v>8.2724000000000686E-2</v>
      </c>
      <c r="AV110" s="361">
        <v>391.93</v>
      </c>
      <c r="AW110" s="361">
        <v>447.36</v>
      </c>
      <c r="AX110" s="362">
        <v>99</v>
      </c>
      <c r="AY110" s="362">
        <v>360</v>
      </c>
      <c r="AZ110" s="361">
        <v>322234.74</v>
      </c>
      <c r="BA110" s="361">
        <v>94050</v>
      </c>
      <c r="BB110" s="363">
        <v>90</v>
      </c>
      <c r="BC110" s="363">
        <v>50.364191387559799</v>
      </c>
      <c r="BD110" s="363">
        <v>10.199999999999999</v>
      </c>
      <c r="BE110" s="363"/>
      <c r="BF110" s="359" t="s">
        <v>472</v>
      </c>
      <c r="BG110" s="356"/>
      <c r="BH110" s="359" t="s">
        <v>493</v>
      </c>
      <c r="BI110" s="359" t="s">
        <v>511</v>
      </c>
      <c r="BJ110" s="359"/>
      <c r="BK110" s="359" t="s">
        <v>487</v>
      </c>
      <c r="BL110" s="357" t="s">
        <v>0</v>
      </c>
      <c r="BM110" s="363">
        <v>414358.71426969999</v>
      </c>
      <c r="BN110" s="357" t="s">
        <v>398</v>
      </c>
      <c r="BO110" s="363"/>
      <c r="BP110" s="364">
        <v>37301</v>
      </c>
      <c r="BQ110" s="364">
        <v>48245</v>
      </c>
      <c r="BR110" s="363">
        <v>320.54000000000002</v>
      </c>
      <c r="BS110" s="363">
        <v>200</v>
      </c>
      <c r="BT110" s="363">
        <v>0</v>
      </c>
    </row>
    <row r="111" spans="1:72" s="344" customFormat="1" ht="18.2" customHeight="1" x14ac:dyDescent="0.15">
      <c r="A111" s="347">
        <v>109</v>
      </c>
      <c r="B111" s="348" t="s">
        <v>313</v>
      </c>
      <c r="C111" s="348" t="s">
        <v>17</v>
      </c>
      <c r="D111" s="349">
        <v>45200</v>
      </c>
      <c r="E111" s="350" t="s">
        <v>570</v>
      </c>
      <c r="F111" s="351">
        <v>0</v>
      </c>
      <c r="G111" s="351">
        <v>0</v>
      </c>
      <c r="H111" s="352">
        <v>32118.28</v>
      </c>
      <c r="I111" s="352">
        <v>0</v>
      </c>
      <c r="J111" s="352">
        <v>0</v>
      </c>
      <c r="K111" s="352">
        <v>32118.28</v>
      </c>
      <c r="L111" s="352">
        <v>297.11</v>
      </c>
      <c r="M111" s="352">
        <v>0</v>
      </c>
      <c r="N111" s="352">
        <v>0</v>
      </c>
      <c r="O111" s="352">
        <v>0</v>
      </c>
      <c r="P111" s="352">
        <v>297.11</v>
      </c>
      <c r="Q111" s="352">
        <v>4.67</v>
      </c>
      <c r="R111" s="352">
        <v>0</v>
      </c>
      <c r="S111" s="352">
        <v>31816.5</v>
      </c>
      <c r="T111" s="352">
        <v>0</v>
      </c>
      <c r="U111" s="352">
        <v>267.61</v>
      </c>
      <c r="V111" s="352">
        <v>0</v>
      </c>
      <c r="W111" s="352">
        <v>0</v>
      </c>
      <c r="X111" s="352">
        <v>267.61</v>
      </c>
      <c r="Y111" s="352">
        <v>0</v>
      </c>
      <c r="Z111" s="352">
        <v>0</v>
      </c>
      <c r="AA111" s="352">
        <v>0</v>
      </c>
      <c r="AB111" s="352">
        <v>90</v>
      </c>
      <c r="AC111" s="352">
        <v>0</v>
      </c>
      <c r="AD111" s="352">
        <v>25</v>
      </c>
      <c r="AE111" s="352">
        <v>0</v>
      </c>
      <c r="AF111" s="352">
        <v>0</v>
      </c>
      <c r="AG111" s="352">
        <v>0</v>
      </c>
      <c r="AH111" s="352">
        <v>79.72</v>
      </c>
      <c r="AI111" s="352">
        <v>45.43</v>
      </c>
      <c r="AJ111" s="352">
        <v>0</v>
      </c>
      <c r="AK111" s="352">
        <v>0</v>
      </c>
      <c r="AL111" s="352">
        <v>0</v>
      </c>
      <c r="AM111" s="352">
        <v>0</v>
      </c>
      <c r="AN111" s="352">
        <v>0</v>
      </c>
      <c r="AO111" s="352">
        <v>0</v>
      </c>
      <c r="AP111" s="352">
        <v>0</v>
      </c>
      <c r="AQ111" s="352">
        <v>4.0000000000000001E-3</v>
      </c>
      <c r="AR111" s="352">
        <v>0</v>
      </c>
      <c r="AS111" s="352">
        <v>0</v>
      </c>
      <c r="AT111" s="352">
        <v>0</v>
      </c>
      <c r="AU111" s="352">
        <f t="shared" si="1"/>
        <v>809.54399999999998</v>
      </c>
      <c r="AV111" s="352">
        <v>0</v>
      </c>
      <c r="AW111" s="352">
        <v>0</v>
      </c>
      <c r="AX111" s="353">
        <v>100</v>
      </c>
      <c r="AY111" s="353">
        <v>360</v>
      </c>
      <c r="AZ111" s="352">
        <v>220534.03</v>
      </c>
      <c r="BA111" s="352">
        <v>64350</v>
      </c>
      <c r="BB111" s="354">
        <v>90</v>
      </c>
      <c r="BC111" s="354">
        <v>44.498601398601402</v>
      </c>
      <c r="BD111" s="354">
        <v>10</v>
      </c>
      <c r="BE111" s="354"/>
      <c r="BF111" s="350" t="s">
        <v>472</v>
      </c>
      <c r="BG111" s="347"/>
      <c r="BH111" s="350" t="s">
        <v>316</v>
      </c>
      <c r="BI111" s="350" t="s">
        <v>571</v>
      </c>
      <c r="BJ111" s="350" t="s">
        <v>572</v>
      </c>
      <c r="BK111" s="350" t="s">
        <v>248</v>
      </c>
      <c r="BL111" s="348" t="s">
        <v>0</v>
      </c>
      <c r="BM111" s="354">
        <v>250490.19092250001</v>
      </c>
      <c r="BN111" s="348" t="s">
        <v>398</v>
      </c>
      <c r="BO111" s="354"/>
      <c r="BP111" s="355">
        <v>37328</v>
      </c>
      <c r="BQ111" s="355">
        <v>48273</v>
      </c>
      <c r="BR111" s="354">
        <v>0</v>
      </c>
      <c r="BS111" s="354">
        <v>90</v>
      </c>
      <c r="BT111" s="354">
        <v>25</v>
      </c>
    </row>
    <row r="112" spans="1:72" s="344" customFormat="1" ht="18.2" customHeight="1" x14ac:dyDescent="0.15">
      <c r="A112" s="356">
        <v>110</v>
      </c>
      <c r="B112" s="357" t="s">
        <v>313</v>
      </c>
      <c r="C112" s="357" t="s">
        <v>17</v>
      </c>
      <c r="D112" s="358">
        <v>45200</v>
      </c>
      <c r="E112" s="359" t="s">
        <v>573</v>
      </c>
      <c r="F112" s="360">
        <v>0</v>
      </c>
      <c r="G112" s="360">
        <v>0</v>
      </c>
      <c r="H112" s="361">
        <v>38438.42</v>
      </c>
      <c r="I112" s="361">
        <v>0</v>
      </c>
      <c r="J112" s="361">
        <v>0</v>
      </c>
      <c r="K112" s="361">
        <v>38438.42</v>
      </c>
      <c r="L112" s="361">
        <v>244.4</v>
      </c>
      <c r="M112" s="361">
        <v>0</v>
      </c>
      <c r="N112" s="361">
        <v>0</v>
      </c>
      <c r="O112" s="361">
        <v>0</v>
      </c>
      <c r="P112" s="361">
        <v>244.4</v>
      </c>
      <c r="Q112" s="361">
        <v>0</v>
      </c>
      <c r="R112" s="361">
        <v>0</v>
      </c>
      <c r="S112" s="361">
        <v>38194.019999999997</v>
      </c>
      <c r="T112" s="361">
        <v>0</v>
      </c>
      <c r="U112" s="361">
        <v>320.32</v>
      </c>
      <c r="V112" s="361">
        <v>0</v>
      </c>
      <c r="W112" s="361">
        <v>0</v>
      </c>
      <c r="X112" s="361">
        <v>320.32</v>
      </c>
      <c r="Y112" s="361">
        <v>0</v>
      </c>
      <c r="Z112" s="361">
        <v>0</v>
      </c>
      <c r="AA112" s="361">
        <v>0</v>
      </c>
      <c r="AB112" s="361">
        <v>90</v>
      </c>
      <c r="AC112" s="361">
        <v>0</v>
      </c>
      <c r="AD112" s="361">
        <v>25</v>
      </c>
      <c r="AE112" s="361">
        <v>0</v>
      </c>
      <c r="AF112" s="361">
        <v>0</v>
      </c>
      <c r="AG112" s="361">
        <v>0</v>
      </c>
      <c r="AH112" s="361">
        <v>79.72</v>
      </c>
      <c r="AI112" s="361">
        <v>45.38</v>
      </c>
      <c r="AJ112" s="361">
        <v>0</v>
      </c>
      <c r="AK112" s="361">
        <v>0</v>
      </c>
      <c r="AL112" s="361">
        <v>0</v>
      </c>
      <c r="AM112" s="361">
        <v>0</v>
      </c>
      <c r="AN112" s="361">
        <v>0</v>
      </c>
      <c r="AO112" s="361">
        <v>0</v>
      </c>
      <c r="AP112" s="361">
        <v>0</v>
      </c>
      <c r="AQ112" s="361">
        <v>1E-3</v>
      </c>
      <c r="AR112" s="361">
        <v>0</v>
      </c>
      <c r="AS112" s="361">
        <v>0</v>
      </c>
      <c r="AT112" s="361">
        <v>0</v>
      </c>
      <c r="AU112" s="361">
        <f t="shared" si="1"/>
        <v>804.82100000000003</v>
      </c>
      <c r="AV112" s="361">
        <v>0</v>
      </c>
      <c r="AW112" s="361">
        <v>0</v>
      </c>
      <c r="AX112" s="362">
        <v>100</v>
      </c>
      <c r="AY112" s="362">
        <v>360</v>
      </c>
      <c r="AZ112" s="361">
        <v>220618.76</v>
      </c>
      <c r="BA112" s="361">
        <v>64350</v>
      </c>
      <c r="BB112" s="363">
        <v>90</v>
      </c>
      <c r="BC112" s="363">
        <v>53.418209790209801</v>
      </c>
      <c r="BD112" s="363">
        <v>10</v>
      </c>
      <c r="BE112" s="363"/>
      <c r="BF112" s="359" t="s">
        <v>472</v>
      </c>
      <c r="BG112" s="356"/>
      <c r="BH112" s="359" t="s">
        <v>565</v>
      </c>
      <c r="BI112" s="359" t="s">
        <v>574</v>
      </c>
      <c r="BJ112" s="359" t="s">
        <v>575</v>
      </c>
      <c r="BK112" s="359" t="s">
        <v>248</v>
      </c>
      <c r="BL112" s="357" t="s">
        <v>0</v>
      </c>
      <c r="BM112" s="363">
        <v>300700.1826693</v>
      </c>
      <c r="BN112" s="357" t="s">
        <v>398</v>
      </c>
      <c r="BO112" s="363"/>
      <c r="BP112" s="364">
        <v>37342</v>
      </c>
      <c r="BQ112" s="364">
        <v>48273</v>
      </c>
      <c r="BR112" s="363">
        <v>0</v>
      </c>
      <c r="BS112" s="363">
        <v>90</v>
      </c>
      <c r="BT112" s="363">
        <v>25</v>
      </c>
    </row>
    <row r="113" spans="1:72" s="344" customFormat="1" ht="18.2" customHeight="1" x14ac:dyDescent="0.15">
      <c r="A113" s="347">
        <v>111</v>
      </c>
      <c r="B113" s="348" t="s">
        <v>313</v>
      </c>
      <c r="C113" s="348" t="s">
        <v>17</v>
      </c>
      <c r="D113" s="349">
        <v>45200</v>
      </c>
      <c r="E113" s="350" t="s">
        <v>576</v>
      </c>
      <c r="F113" s="351">
        <v>0</v>
      </c>
      <c r="G113" s="351">
        <v>1</v>
      </c>
      <c r="H113" s="352">
        <v>36928.75</v>
      </c>
      <c r="I113" s="352">
        <v>254.86</v>
      </c>
      <c r="J113" s="352">
        <v>0</v>
      </c>
      <c r="K113" s="352">
        <v>37183.61</v>
      </c>
      <c r="L113" s="352">
        <v>256.98</v>
      </c>
      <c r="M113" s="352">
        <v>0</v>
      </c>
      <c r="N113" s="352">
        <v>0</v>
      </c>
      <c r="O113" s="352">
        <v>254.86</v>
      </c>
      <c r="P113" s="352">
        <v>256.98</v>
      </c>
      <c r="Q113" s="352">
        <v>0</v>
      </c>
      <c r="R113" s="352">
        <v>0</v>
      </c>
      <c r="S113" s="352">
        <v>36671.769999999997</v>
      </c>
      <c r="T113" s="352">
        <v>309.86</v>
      </c>
      <c r="U113" s="352">
        <v>307.74</v>
      </c>
      <c r="V113" s="352">
        <v>0</v>
      </c>
      <c r="W113" s="352">
        <v>309.86</v>
      </c>
      <c r="X113" s="352">
        <v>307.74</v>
      </c>
      <c r="Y113" s="352">
        <v>0</v>
      </c>
      <c r="Z113" s="352">
        <v>0</v>
      </c>
      <c r="AA113" s="352">
        <v>0</v>
      </c>
      <c r="AB113" s="352">
        <v>90</v>
      </c>
      <c r="AC113" s="352">
        <v>0</v>
      </c>
      <c r="AD113" s="352">
        <v>25</v>
      </c>
      <c r="AE113" s="352">
        <v>0</v>
      </c>
      <c r="AF113" s="352">
        <v>29.18</v>
      </c>
      <c r="AG113" s="352">
        <v>0</v>
      </c>
      <c r="AH113" s="352">
        <v>79.72</v>
      </c>
      <c r="AI113" s="352">
        <v>45.13</v>
      </c>
      <c r="AJ113" s="352">
        <v>90</v>
      </c>
      <c r="AK113" s="352">
        <v>0</v>
      </c>
      <c r="AL113" s="352">
        <v>25</v>
      </c>
      <c r="AM113" s="352">
        <v>0</v>
      </c>
      <c r="AN113" s="352">
        <v>0</v>
      </c>
      <c r="AO113" s="352">
        <v>79.72</v>
      </c>
      <c r="AP113" s="352">
        <v>44.8</v>
      </c>
      <c r="AQ113" s="352">
        <v>0.10299999999999999</v>
      </c>
      <c r="AR113" s="352">
        <v>0</v>
      </c>
      <c r="AS113" s="352">
        <v>0</v>
      </c>
      <c r="AT113" s="352">
        <v>0</v>
      </c>
      <c r="AU113" s="352">
        <f t="shared" si="1"/>
        <v>1638.0930000000003</v>
      </c>
      <c r="AV113" s="352">
        <v>0</v>
      </c>
      <c r="AW113" s="352">
        <v>0</v>
      </c>
      <c r="AX113" s="353">
        <v>101</v>
      </c>
      <c r="AY113" s="353">
        <v>360</v>
      </c>
      <c r="AZ113" s="352">
        <v>221761.18</v>
      </c>
      <c r="BA113" s="352">
        <v>64350</v>
      </c>
      <c r="BB113" s="354">
        <v>90</v>
      </c>
      <c r="BC113" s="354">
        <v>51.289188811188801</v>
      </c>
      <c r="BD113" s="354">
        <v>10</v>
      </c>
      <c r="BE113" s="354"/>
      <c r="BF113" s="350" t="s">
        <v>472</v>
      </c>
      <c r="BG113" s="347"/>
      <c r="BH113" s="350" t="s">
        <v>316</v>
      </c>
      <c r="BI113" s="350" t="s">
        <v>571</v>
      </c>
      <c r="BJ113" s="350" t="s">
        <v>572</v>
      </c>
      <c r="BK113" s="350" t="s">
        <v>248</v>
      </c>
      <c r="BL113" s="348" t="s">
        <v>0</v>
      </c>
      <c r="BM113" s="354">
        <v>288715.56169805001</v>
      </c>
      <c r="BN113" s="348" t="s">
        <v>398</v>
      </c>
      <c r="BO113" s="354"/>
      <c r="BP113" s="355">
        <v>37365</v>
      </c>
      <c r="BQ113" s="355">
        <v>48305</v>
      </c>
      <c r="BR113" s="354">
        <v>0</v>
      </c>
      <c r="BS113" s="354">
        <v>90</v>
      </c>
      <c r="BT113" s="354">
        <v>25</v>
      </c>
    </row>
    <row r="114" spans="1:72" s="344" customFormat="1" ht="18.2" customHeight="1" x14ac:dyDescent="0.15">
      <c r="A114" s="356">
        <v>112</v>
      </c>
      <c r="B114" s="357" t="s">
        <v>313</v>
      </c>
      <c r="C114" s="357" t="s">
        <v>17</v>
      </c>
      <c r="D114" s="358">
        <v>45200</v>
      </c>
      <c r="E114" s="359" t="s">
        <v>362</v>
      </c>
      <c r="F114" s="360">
        <v>185</v>
      </c>
      <c r="G114" s="360">
        <v>184</v>
      </c>
      <c r="H114" s="361">
        <v>38939.61</v>
      </c>
      <c r="I114" s="361">
        <v>22563</v>
      </c>
      <c r="J114" s="361">
        <v>0</v>
      </c>
      <c r="K114" s="361">
        <v>61502.61</v>
      </c>
      <c r="L114" s="361">
        <v>240.24</v>
      </c>
      <c r="M114" s="361">
        <v>0</v>
      </c>
      <c r="N114" s="361">
        <v>0</v>
      </c>
      <c r="O114" s="361">
        <v>0</v>
      </c>
      <c r="P114" s="361">
        <v>0</v>
      </c>
      <c r="Q114" s="361">
        <v>0</v>
      </c>
      <c r="R114" s="361">
        <v>0</v>
      </c>
      <c r="S114" s="361">
        <v>61502.61</v>
      </c>
      <c r="T114" s="361">
        <v>81141.58</v>
      </c>
      <c r="U114" s="361">
        <v>324.48</v>
      </c>
      <c r="V114" s="361">
        <v>0</v>
      </c>
      <c r="W114" s="361">
        <v>0</v>
      </c>
      <c r="X114" s="361">
        <v>0</v>
      </c>
      <c r="Y114" s="361">
        <v>0</v>
      </c>
      <c r="Z114" s="361">
        <v>0</v>
      </c>
      <c r="AA114" s="361">
        <v>81466.06</v>
      </c>
      <c r="AB114" s="361">
        <v>0</v>
      </c>
      <c r="AC114" s="361">
        <v>0</v>
      </c>
      <c r="AD114" s="361">
        <v>0</v>
      </c>
      <c r="AE114" s="361">
        <v>0</v>
      </c>
      <c r="AF114" s="361">
        <v>0</v>
      </c>
      <c r="AG114" s="361">
        <v>0</v>
      </c>
      <c r="AH114" s="361">
        <v>0</v>
      </c>
      <c r="AI114" s="361">
        <v>0</v>
      </c>
      <c r="AJ114" s="361">
        <v>0</v>
      </c>
      <c r="AK114" s="361">
        <v>0</v>
      </c>
      <c r="AL114" s="361">
        <v>0</v>
      </c>
      <c r="AM114" s="361">
        <v>0</v>
      </c>
      <c r="AN114" s="361">
        <v>0</v>
      </c>
      <c r="AO114" s="361">
        <v>0</v>
      </c>
      <c r="AP114" s="361">
        <v>0</v>
      </c>
      <c r="AQ114" s="361">
        <v>0</v>
      </c>
      <c r="AR114" s="361">
        <v>0</v>
      </c>
      <c r="AS114" s="361">
        <v>0</v>
      </c>
      <c r="AT114" s="361">
        <v>0</v>
      </c>
      <c r="AU114" s="361">
        <f t="shared" si="1"/>
        <v>0</v>
      </c>
      <c r="AV114" s="361">
        <v>22803.24</v>
      </c>
      <c r="AW114" s="361">
        <v>81466.06</v>
      </c>
      <c r="AX114" s="362">
        <v>101</v>
      </c>
      <c r="AY114" s="362">
        <v>360</v>
      </c>
      <c r="AZ114" s="361">
        <v>221761.18</v>
      </c>
      <c r="BA114" s="361">
        <v>64350</v>
      </c>
      <c r="BB114" s="363">
        <v>90</v>
      </c>
      <c r="BC114" s="363">
        <v>86.017636363636399</v>
      </c>
      <c r="BD114" s="363">
        <v>10</v>
      </c>
      <c r="BE114" s="363"/>
      <c r="BF114" s="359" t="s">
        <v>472</v>
      </c>
      <c r="BG114" s="356"/>
      <c r="BH114" s="359" t="s">
        <v>316</v>
      </c>
      <c r="BI114" s="359" t="s">
        <v>571</v>
      </c>
      <c r="BJ114" s="359" t="s">
        <v>572</v>
      </c>
      <c r="BK114" s="359" t="s">
        <v>277</v>
      </c>
      <c r="BL114" s="357" t="s">
        <v>0</v>
      </c>
      <c r="BM114" s="363">
        <v>484207.89593865001</v>
      </c>
      <c r="BN114" s="357" t="s">
        <v>398</v>
      </c>
      <c r="BO114" s="363"/>
      <c r="BP114" s="364">
        <v>37365</v>
      </c>
      <c r="BQ114" s="364">
        <v>48305</v>
      </c>
      <c r="BR114" s="363">
        <v>51690.73</v>
      </c>
      <c r="BS114" s="363">
        <v>90</v>
      </c>
      <c r="BT114" s="363">
        <v>54.18</v>
      </c>
    </row>
    <row r="115" spans="1:72" s="344" customFormat="1" ht="18.2" customHeight="1" x14ac:dyDescent="0.15">
      <c r="A115" s="347">
        <v>113</v>
      </c>
      <c r="B115" s="348" t="s">
        <v>313</v>
      </c>
      <c r="C115" s="348" t="s">
        <v>17</v>
      </c>
      <c r="D115" s="349">
        <v>45200</v>
      </c>
      <c r="E115" s="350" t="s">
        <v>363</v>
      </c>
      <c r="F115" s="351">
        <v>67</v>
      </c>
      <c r="G115" s="351">
        <v>66</v>
      </c>
      <c r="H115" s="352">
        <v>38939.61</v>
      </c>
      <c r="I115" s="352">
        <v>12154.17</v>
      </c>
      <c r="J115" s="352">
        <v>0</v>
      </c>
      <c r="K115" s="352">
        <v>51093.78</v>
      </c>
      <c r="L115" s="352">
        <v>240.24</v>
      </c>
      <c r="M115" s="352">
        <v>0</v>
      </c>
      <c r="N115" s="352">
        <v>0</v>
      </c>
      <c r="O115" s="352">
        <v>0</v>
      </c>
      <c r="P115" s="352">
        <v>0</v>
      </c>
      <c r="Q115" s="352">
        <v>0</v>
      </c>
      <c r="R115" s="352">
        <v>0</v>
      </c>
      <c r="S115" s="352">
        <v>51093.78</v>
      </c>
      <c r="T115" s="352">
        <v>25115.43</v>
      </c>
      <c r="U115" s="352">
        <v>324.48</v>
      </c>
      <c r="V115" s="352">
        <v>0</v>
      </c>
      <c r="W115" s="352">
        <v>0</v>
      </c>
      <c r="X115" s="352">
        <v>0</v>
      </c>
      <c r="Y115" s="352">
        <v>0</v>
      </c>
      <c r="Z115" s="352">
        <v>0</v>
      </c>
      <c r="AA115" s="352">
        <v>25439.91</v>
      </c>
      <c r="AB115" s="352">
        <v>0</v>
      </c>
      <c r="AC115" s="352">
        <v>0</v>
      </c>
      <c r="AD115" s="352">
        <v>0</v>
      </c>
      <c r="AE115" s="352">
        <v>0</v>
      </c>
      <c r="AF115" s="352">
        <v>0</v>
      </c>
      <c r="AG115" s="352">
        <v>0</v>
      </c>
      <c r="AH115" s="352">
        <v>0</v>
      </c>
      <c r="AI115" s="352">
        <v>0</v>
      </c>
      <c r="AJ115" s="352">
        <v>0</v>
      </c>
      <c r="AK115" s="352">
        <v>0</v>
      </c>
      <c r="AL115" s="352">
        <v>0</v>
      </c>
      <c r="AM115" s="352">
        <v>0</v>
      </c>
      <c r="AN115" s="352">
        <v>0</v>
      </c>
      <c r="AO115" s="352">
        <v>0</v>
      </c>
      <c r="AP115" s="352">
        <v>0</v>
      </c>
      <c r="AQ115" s="352">
        <v>0</v>
      </c>
      <c r="AR115" s="352">
        <v>0</v>
      </c>
      <c r="AS115" s="352">
        <v>0</v>
      </c>
      <c r="AT115" s="352">
        <v>0</v>
      </c>
      <c r="AU115" s="352">
        <f t="shared" si="1"/>
        <v>0</v>
      </c>
      <c r="AV115" s="352">
        <v>12394.41</v>
      </c>
      <c r="AW115" s="352">
        <v>25439.91</v>
      </c>
      <c r="AX115" s="353">
        <v>101</v>
      </c>
      <c r="AY115" s="353">
        <v>360</v>
      </c>
      <c r="AZ115" s="352">
        <v>220977.76</v>
      </c>
      <c r="BA115" s="352">
        <v>64350</v>
      </c>
      <c r="BB115" s="354">
        <v>90</v>
      </c>
      <c r="BC115" s="354">
        <v>71.459832167832204</v>
      </c>
      <c r="BD115" s="354">
        <v>10</v>
      </c>
      <c r="BE115" s="354"/>
      <c r="BF115" s="350" t="s">
        <v>472</v>
      </c>
      <c r="BG115" s="347"/>
      <c r="BH115" s="350" t="s">
        <v>316</v>
      </c>
      <c r="BI115" s="350" t="s">
        <v>571</v>
      </c>
      <c r="BJ115" s="350" t="s">
        <v>572</v>
      </c>
      <c r="BK115" s="350" t="s">
        <v>277</v>
      </c>
      <c r="BL115" s="348" t="s">
        <v>0</v>
      </c>
      <c r="BM115" s="354">
        <v>402259.54165770003</v>
      </c>
      <c r="BN115" s="348" t="s">
        <v>398</v>
      </c>
      <c r="BO115" s="354"/>
      <c r="BP115" s="355">
        <v>37351</v>
      </c>
      <c r="BQ115" s="355">
        <v>48305</v>
      </c>
      <c r="BR115" s="354">
        <v>18221.2</v>
      </c>
      <c r="BS115" s="354">
        <v>90</v>
      </c>
      <c r="BT115" s="354">
        <v>54.26</v>
      </c>
    </row>
    <row r="116" spans="1:72" s="344" customFormat="1" ht="18.2" customHeight="1" x14ac:dyDescent="0.15">
      <c r="A116" s="356">
        <v>114</v>
      </c>
      <c r="B116" s="357" t="s">
        <v>313</v>
      </c>
      <c r="C116" s="357" t="s">
        <v>17</v>
      </c>
      <c r="D116" s="358">
        <v>45200</v>
      </c>
      <c r="E116" s="359" t="s">
        <v>364</v>
      </c>
      <c r="F116" s="360">
        <v>43</v>
      </c>
      <c r="G116" s="360">
        <v>42</v>
      </c>
      <c r="H116" s="361">
        <v>21649.25</v>
      </c>
      <c r="I116" s="361">
        <v>13466.93</v>
      </c>
      <c r="J116" s="361">
        <v>0</v>
      </c>
      <c r="K116" s="361">
        <v>35116.18</v>
      </c>
      <c r="L116" s="361">
        <v>384.34</v>
      </c>
      <c r="M116" s="361">
        <v>0</v>
      </c>
      <c r="N116" s="361">
        <v>0</v>
      </c>
      <c r="O116" s="361">
        <v>0</v>
      </c>
      <c r="P116" s="361">
        <v>0</v>
      </c>
      <c r="Q116" s="361">
        <v>0</v>
      </c>
      <c r="R116" s="361">
        <v>0</v>
      </c>
      <c r="S116" s="361">
        <v>35116.18</v>
      </c>
      <c r="T116" s="361">
        <v>9855.14</v>
      </c>
      <c r="U116" s="361">
        <v>180.38</v>
      </c>
      <c r="V116" s="361">
        <v>0</v>
      </c>
      <c r="W116" s="361">
        <v>0</v>
      </c>
      <c r="X116" s="361">
        <v>0</v>
      </c>
      <c r="Y116" s="361">
        <v>0</v>
      </c>
      <c r="Z116" s="361">
        <v>0</v>
      </c>
      <c r="AA116" s="361">
        <v>10035.52</v>
      </c>
      <c r="AB116" s="361">
        <v>0</v>
      </c>
      <c r="AC116" s="361">
        <v>0</v>
      </c>
      <c r="AD116" s="361">
        <v>0</v>
      </c>
      <c r="AE116" s="361">
        <v>0</v>
      </c>
      <c r="AF116" s="361">
        <v>0</v>
      </c>
      <c r="AG116" s="361">
        <v>0</v>
      </c>
      <c r="AH116" s="361">
        <v>0</v>
      </c>
      <c r="AI116" s="361">
        <v>0</v>
      </c>
      <c r="AJ116" s="361">
        <v>0</v>
      </c>
      <c r="AK116" s="361">
        <v>0</v>
      </c>
      <c r="AL116" s="361">
        <v>0</v>
      </c>
      <c r="AM116" s="361">
        <v>0</v>
      </c>
      <c r="AN116" s="361">
        <v>0</v>
      </c>
      <c r="AO116" s="361">
        <v>0</v>
      </c>
      <c r="AP116" s="361">
        <v>0</v>
      </c>
      <c r="AQ116" s="361">
        <v>0</v>
      </c>
      <c r="AR116" s="361">
        <v>0</v>
      </c>
      <c r="AS116" s="361">
        <v>0</v>
      </c>
      <c r="AT116" s="361">
        <v>0</v>
      </c>
      <c r="AU116" s="361">
        <f t="shared" si="1"/>
        <v>0</v>
      </c>
      <c r="AV116" s="361">
        <v>13851.27</v>
      </c>
      <c r="AW116" s="361">
        <v>10035.52</v>
      </c>
      <c r="AX116" s="362">
        <v>52</v>
      </c>
      <c r="AY116" s="362">
        <v>360</v>
      </c>
      <c r="AZ116" s="361">
        <v>220977.76</v>
      </c>
      <c r="BA116" s="361">
        <v>64350</v>
      </c>
      <c r="BB116" s="363">
        <v>90</v>
      </c>
      <c r="BC116" s="363">
        <v>49.113538461538496</v>
      </c>
      <c r="BD116" s="363">
        <v>10</v>
      </c>
      <c r="BE116" s="363"/>
      <c r="BF116" s="359" t="s">
        <v>472</v>
      </c>
      <c r="BG116" s="356"/>
      <c r="BH116" s="359" t="s">
        <v>316</v>
      </c>
      <c r="BI116" s="359" t="s">
        <v>571</v>
      </c>
      <c r="BJ116" s="359" t="s">
        <v>572</v>
      </c>
      <c r="BK116" s="359" t="s">
        <v>277</v>
      </c>
      <c r="BL116" s="357" t="s">
        <v>0</v>
      </c>
      <c r="BM116" s="363">
        <v>276468.45607369998</v>
      </c>
      <c r="BN116" s="357" t="s">
        <v>398</v>
      </c>
      <c r="BO116" s="363"/>
      <c r="BP116" s="364">
        <v>37351</v>
      </c>
      <c r="BQ116" s="364">
        <v>48305</v>
      </c>
      <c r="BR116" s="363">
        <v>11414</v>
      </c>
      <c r="BS116" s="363">
        <v>90</v>
      </c>
      <c r="BT116" s="363">
        <v>54.26</v>
      </c>
    </row>
    <row r="117" spans="1:72" s="344" customFormat="1" ht="18.2" customHeight="1" x14ac:dyDescent="0.15">
      <c r="A117" s="347">
        <v>115</v>
      </c>
      <c r="B117" s="348" t="s">
        <v>313</v>
      </c>
      <c r="C117" s="348" t="s">
        <v>17</v>
      </c>
      <c r="D117" s="349">
        <v>45200</v>
      </c>
      <c r="E117" s="350" t="s">
        <v>365</v>
      </c>
      <c r="F117" s="351">
        <v>39</v>
      </c>
      <c r="G117" s="351">
        <v>38</v>
      </c>
      <c r="H117" s="352">
        <v>3125.78</v>
      </c>
      <c r="I117" s="352">
        <v>17448.55</v>
      </c>
      <c r="J117" s="352">
        <v>0</v>
      </c>
      <c r="K117" s="352">
        <v>20574.330000000002</v>
      </c>
      <c r="L117" s="352">
        <v>538.71</v>
      </c>
      <c r="M117" s="352">
        <v>0</v>
      </c>
      <c r="N117" s="352">
        <v>0</v>
      </c>
      <c r="O117" s="352">
        <v>0</v>
      </c>
      <c r="P117" s="352">
        <v>0</v>
      </c>
      <c r="Q117" s="352">
        <v>0</v>
      </c>
      <c r="R117" s="352">
        <v>0</v>
      </c>
      <c r="S117" s="352">
        <v>20574.330000000002</v>
      </c>
      <c r="T117" s="352">
        <v>4006.48</v>
      </c>
      <c r="U117" s="352">
        <v>26.01</v>
      </c>
      <c r="V117" s="352">
        <v>0</v>
      </c>
      <c r="W117" s="352">
        <v>0</v>
      </c>
      <c r="X117" s="352">
        <v>0</v>
      </c>
      <c r="Y117" s="352">
        <v>0</v>
      </c>
      <c r="Z117" s="352">
        <v>0</v>
      </c>
      <c r="AA117" s="352">
        <v>4032.49</v>
      </c>
      <c r="AB117" s="352">
        <v>0</v>
      </c>
      <c r="AC117" s="352">
        <v>0</v>
      </c>
      <c r="AD117" s="352">
        <v>0</v>
      </c>
      <c r="AE117" s="352">
        <v>0</v>
      </c>
      <c r="AF117" s="352">
        <v>0</v>
      </c>
      <c r="AG117" s="352">
        <v>0</v>
      </c>
      <c r="AH117" s="352">
        <v>0</v>
      </c>
      <c r="AI117" s="352">
        <v>0</v>
      </c>
      <c r="AJ117" s="352">
        <v>0</v>
      </c>
      <c r="AK117" s="352">
        <v>0</v>
      </c>
      <c r="AL117" s="352">
        <v>0</v>
      </c>
      <c r="AM117" s="352">
        <v>0</v>
      </c>
      <c r="AN117" s="352">
        <v>0</v>
      </c>
      <c r="AO117" s="352">
        <v>0</v>
      </c>
      <c r="AP117" s="352">
        <v>0</v>
      </c>
      <c r="AQ117" s="352">
        <v>0</v>
      </c>
      <c r="AR117" s="352">
        <v>0</v>
      </c>
      <c r="AS117" s="352">
        <v>0</v>
      </c>
      <c r="AT117" s="352">
        <v>0</v>
      </c>
      <c r="AU117" s="352">
        <f t="shared" si="1"/>
        <v>0</v>
      </c>
      <c r="AV117" s="352">
        <v>17987.259999999998</v>
      </c>
      <c r="AW117" s="352">
        <v>4032.49</v>
      </c>
      <c r="AX117" s="353">
        <v>70</v>
      </c>
      <c r="AY117" s="353">
        <v>360</v>
      </c>
      <c r="AZ117" s="352">
        <v>220977.76</v>
      </c>
      <c r="BA117" s="352">
        <v>64350</v>
      </c>
      <c r="BB117" s="354">
        <v>90</v>
      </c>
      <c r="BC117" s="354">
        <v>28.7752867132867</v>
      </c>
      <c r="BD117" s="354">
        <v>10</v>
      </c>
      <c r="BE117" s="354"/>
      <c r="BF117" s="350" t="s">
        <v>472</v>
      </c>
      <c r="BG117" s="347"/>
      <c r="BH117" s="350" t="s">
        <v>316</v>
      </c>
      <c r="BI117" s="350" t="s">
        <v>571</v>
      </c>
      <c r="BJ117" s="350" t="s">
        <v>572</v>
      </c>
      <c r="BK117" s="350" t="s">
        <v>277</v>
      </c>
      <c r="BL117" s="348" t="s">
        <v>0</v>
      </c>
      <c r="BM117" s="354">
        <v>161980.97998845001</v>
      </c>
      <c r="BN117" s="348" t="s">
        <v>398</v>
      </c>
      <c r="BO117" s="354"/>
      <c r="BP117" s="355">
        <v>37351</v>
      </c>
      <c r="BQ117" s="355">
        <v>48305</v>
      </c>
      <c r="BR117" s="354">
        <v>10588.76</v>
      </c>
      <c r="BS117" s="354">
        <v>90</v>
      </c>
      <c r="BT117" s="354">
        <v>54.26</v>
      </c>
    </row>
    <row r="118" spans="1:72" s="344" customFormat="1" ht="18.2" customHeight="1" x14ac:dyDescent="0.15">
      <c r="A118" s="356">
        <v>116</v>
      </c>
      <c r="B118" s="357" t="s">
        <v>313</v>
      </c>
      <c r="C118" s="357" t="s">
        <v>17</v>
      </c>
      <c r="D118" s="358">
        <v>45200</v>
      </c>
      <c r="E118" s="359" t="s">
        <v>366</v>
      </c>
      <c r="F118" s="360">
        <v>21</v>
      </c>
      <c r="G118" s="360">
        <v>20</v>
      </c>
      <c r="H118" s="361">
        <v>39414.11</v>
      </c>
      <c r="I118" s="361">
        <v>4168.0200000000004</v>
      </c>
      <c r="J118" s="361">
        <v>0</v>
      </c>
      <c r="K118" s="361">
        <v>43582.13</v>
      </c>
      <c r="L118" s="361">
        <v>236.28</v>
      </c>
      <c r="M118" s="361">
        <v>0</v>
      </c>
      <c r="N118" s="361">
        <v>0</v>
      </c>
      <c r="O118" s="361">
        <v>0</v>
      </c>
      <c r="P118" s="361">
        <v>0</v>
      </c>
      <c r="Q118" s="361">
        <v>0</v>
      </c>
      <c r="R118" s="361">
        <v>0</v>
      </c>
      <c r="S118" s="361">
        <v>43582.13</v>
      </c>
      <c r="T118" s="361">
        <v>6595.42</v>
      </c>
      <c r="U118" s="361">
        <v>328.44</v>
      </c>
      <c r="V118" s="361">
        <v>0</v>
      </c>
      <c r="W118" s="361">
        <v>0</v>
      </c>
      <c r="X118" s="361">
        <v>0</v>
      </c>
      <c r="Y118" s="361">
        <v>0</v>
      </c>
      <c r="Z118" s="361">
        <v>0</v>
      </c>
      <c r="AA118" s="361">
        <v>6923.86</v>
      </c>
      <c r="AB118" s="361">
        <v>0</v>
      </c>
      <c r="AC118" s="361">
        <v>0</v>
      </c>
      <c r="AD118" s="361">
        <v>0</v>
      </c>
      <c r="AE118" s="361">
        <v>0</v>
      </c>
      <c r="AF118" s="361">
        <v>0</v>
      </c>
      <c r="AG118" s="361">
        <v>0</v>
      </c>
      <c r="AH118" s="361">
        <v>0</v>
      </c>
      <c r="AI118" s="361">
        <v>0</v>
      </c>
      <c r="AJ118" s="361">
        <v>0</v>
      </c>
      <c r="AK118" s="361">
        <v>0</v>
      </c>
      <c r="AL118" s="361">
        <v>0</v>
      </c>
      <c r="AM118" s="361">
        <v>0</v>
      </c>
      <c r="AN118" s="361">
        <v>0</v>
      </c>
      <c r="AO118" s="361">
        <v>0</v>
      </c>
      <c r="AP118" s="361">
        <v>0</v>
      </c>
      <c r="AQ118" s="361">
        <v>0</v>
      </c>
      <c r="AR118" s="361">
        <v>0</v>
      </c>
      <c r="AS118" s="361">
        <v>0</v>
      </c>
      <c r="AT118" s="361">
        <v>0</v>
      </c>
      <c r="AU118" s="361">
        <f t="shared" si="1"/>
        <v>0</v>
      </c>
      <c r="AV118" s="361">
        <v>4404.3</v>
      </c>
      <c r="AW118" s="361">
        <v>6923.86</v>
      </c>
      <c r="AX118" s="362">
        <v>103</v>
      </c>
      <c r="AY118" s="362">
        <v>360</v>
      </c>
      <c r="AZ118" s="361">
        <v>223270.26</v>
      </c>
      <c r="BA118" s="361">
        <v>64350</v>
      </c>
      <c r="BB118" s="363">
        <v>90</v>
      </c>
      <c r="BC118" s="363">
        <v>60.954027972028001</v>
      </c>
      <c r="BD118" s="363">
        <v>10</v>
      </c>
      <c r="BE118" s="363"/>
      <c r="BF118" s="359" t="s">
        <v>472</v>
      </c>
      <c r="BG118" s="356"/>
      <c r="BH118" s="359" t="s">
        <v>316</v>
      </c>
      <c r="BI118" s="359" t="s">
        <v>571</v>
      </c>
      <c r="BJ118" s="359" t="s">
        <v>572</v>
      </c>
      <c r="BK118" s="359" t="s">
        <v>277</v>
      </c>
      <c r="BL118" s="357" t="s">
        <v>0</v>
      </c>
      <c r="BM118" s="363">
        <v>343120.58411544998</v>
      </c>
      <c r="BN118" s="357" t="s">
        <v>398</v>
      </c>
      <c r="BO118" s="363"/>
      <c r="BP118" s="364">
        <v>37421</v>
      </c>
      <c r="BQ118" s="364">
        <v>48366</v>
      </c>
      <c r="BR118" s="363">
        <v>5402.44</v>
      </c>
      <c r="BS118" s="363">
        <v>90</v>
      </c>
      <c r="BT118" s="363">
        <v>53.96</v>
      </c>
    </row>
    <row r="119" spans="1:72" s="344" customFormat="1" ht="18.2" customHeight="1" x14ac:dyDescent="0.15">
      <c r="A119" s="347">
        <v>117</v>
      </c>
      <c r="B119" s="348" t="s">
        <v>313</v>
      </c>
      <c r="C119" s="348" t="s">
        <v>17</v>
      </c>
      <c r="D119" s="349">
        <v>45200</v>
      </c>
      <c r="E119" s="350" t="s">
        <v>367</v>
      </c>
      <c r="F119" s="351">
        <v>8</v>
      </c>
      <c r="G119" s="351">
        <v>8</v>
      </c>
      <c r="H119" s="352">
        <v>39414.11</v>
      </c>
      <c r="I119" s="352">
        <v>1664.97</v>
      </c>
      <c r="J119" s="352">
        <v>0</v>
      </c>
      <c r="K119" s="352">
        <v>41079.08</v>
      </c>
      <c r="L119" s="352">
        <v>236.28</v>
      </c>
      <c r="M119" s="352">
        <v>0</v>
      </c>
      <c r="N119" s="352">
        <v>0</v>
      </c>
      <c r="O119" s="352">
        <v>233.07</v>
      </c>
      <c r="P119" s="352">
        <v>0</v>
      </c>
      <c r="Q119" s="352">
        <v>0</v>
      </c>
      <c r="R119" s="352">
        <v>0</v>
      </c>
      <c r="S119" s="352">
        <v>40846.01</v>
      </c>
      <c r="T119" s="352">
        <v>2354.73</v>
      </c>
      <c r="U119" s="352">
        <v>328.44</v>
      </c>
      <c r="V119" s="352">
        <v>0</v>
      </c>
      <c r="W119" s="352">
        <v>341.77</v>
      </c>
      <c r="X119" s="352">
        <v>0</v>
      </c>
      <c r="Y119" s="352">
        <v>0</v>
      </c>
      <c r="Z119" s="352">
        <v>0</v>
      </c>
      <c r="AA119" s="352">
        <v>2341.4</v>
      </c>
      <c r="AB119" s="352">
        <v>0</v>
      </c>
      <c r="AC119" s="352">
        <v>0</v>
      </c>
      <c r="AD119" s="352">
        <v>0</v>
      </c>
      <c r="AE119" s="352">
        <v>0</v>
      </c>
      <c r="AF119" s="352">
        <v>0</v>
      </c>
      <c r="AG119" s="352">
        <v>0</v>
      </c>
      <c r="AH119" s="352">
        <v>0</v>
      </c>
      <c r="AI119" s="352">
        <v>0</v>
      </c>
      <c r="AJ119" s="352">
        <v>90</v>
      </c>
      <c r="AK119" s="352">
        <v>0</v>
      </c>
      <c r="AL119" s="352">
        <v>25</v>
      </c>
      <c r="AM119" s="352">
        <v>28.93</v>
      </c>
      <c r="AN119" s="352">
        <v>0</v>
      </c>
      <c r="AO119" s="352">
        <v>79.72</v>
      </c>
      <c r="AP119" s="352">
        <v>45.43</v>
      </c>
      <c r="AQ119" s="352">
        <v>0</v>
      </c>
      <c r="AR119" s="352">
        <v>0</v>
      </c>
      <c r="AS119" s="352">
        <v>1.2700000000000001E-3</v>
      </c>
      <c r="AT119" s="352">
        <v>0</v>
      </c>
      <c r="AU119" s="352">
        <f t="shared" si="1"/>
        <v>843.91872999999987</v>
      </c>
      <c r="AV119" s="352">
        <v>1668.18</v>
      </c>
      <c r="AW119" s="352">
        <v>2341.4</v>
      </c>
      <c r="AX119" s="353">
        <v>103</v>
      </c>
      <c r="AY119" s="353">
        <v>360</v>
      </c>
      <c r="AZ119" s="352">
        <v>223603.59</v>
      </c>
      <c r="BA119" s="352">
        <v>64350</v>
      </c>
      <c r="BB119" s="354">
        <v>90</v>
      </c>
      <c r="BC119" s="354">
        <v>57.127286713286701</v>
      </c>
      <c r="BD119" s="354">
        <v>10</v>
      </c>
      <c r="BE119" s="354"/>
      <c r="BF119" s="350" t="s">
        <v>472</v>
      </c>
      <c r="BG119" s="347"/>
      <c r="BH119" s="350" t="s">
        <v>316</v>
      </c>
      <c r="BI119" s="350" t="s">
        <v>571</v>
      </c>
      <c r="BJ119" s="350" t="s">
        <v>572</v>
      </c>
      <c r="BK119" s="350" t="s">
        <v>277</v>
      </c>
      <c r="BL119" s="348" t="s">
        <v>0</v>
      </c>
      <c r="BM119" s="354">
        <v>321579.20711964997</v>
      </c>
      <c r="BN119" s="348" t="s">
        <v>398</v>
      </c>
      <c r="BO119" s="354"/>
      <c r="BP119" s="355">
        <v>37435</v>
      </c>
      <c r="BQ119" s="355">
        <v>48366</v>
      </c>
      <c r="BR119" s="354">
        <v>1883.56</v>
      </c>
      <c r="BS119" s="354">
        <v>90</v>
      </c>
      <c r="BT119" s="354">
        <v>53.93</v>
      </c>
    </row>
    <row r="120" spans="1:72" s="344" customFormat="1" ht="18.2" customHeight="1" x14ac:dyDescent="0.15">
      <c r="A120" s="356">
        <v>118</v>
      </c>
      <c r="B120" s="357" t="s">
        <v>313</v>
      </c>
      <c r="C120" s="357" t="s">
        <v>17</v>
      </c>
      <c r="D120" s="358">
        <v>45200</v>
      </c>
      <c r="E120" s="359" t="s">
        <v>577</v>
      </c>
      <c r="F120" s="360">
        <v>0</v>
      </c>
      <c r="G120" s="360">
        <v>0</v>
      </c>
      <c r="H120" s="361">
        <v>38825</v>
      </c>
      <c r="I120" s="361">
        <v>0</v>
      </c>
      <c r="J120" s="361">
        <v>0</v>
      </c>
      <c r="K120" s="361">
        <v>38825</v>
      </c>
      <c r="L120" s="361">
        <v>241.18</v>
      </c>
      <c r="M120" s="361">
        <v>0</v>
      </c>
      <c r="N120" s="361">
        <v>0</v>
      </c>
      <c r="O120" s="361">
        <v>0</v>
      </c>
      <c r="P120" s="361">
        <v>241.18</v>
      </c>
      <c r="Q120" s="361">
        <v>0</v>
      </c>
      <c r="R120" s="361">
        <v>0</v>
      </c>
      <c r="S120" s="361">
        <v>38583.82</v>
      </c>
      <c r="T120" s="361">
        <v>0</v>
      </c>
      <c r="U120" s="361">
        <v>323.54000000000002</v>
      </c>
      <c r="V120" s="361">
        <v>0</v>
      </c>
      <c r="W120" s="361">
        <v>0</v>
      </c>
      <c r="X120" s="361">
        <v>323.54000000000002</v>
      </c>
      <c r="Y120" s="361">
        <v>0</v>
      </c>
      <c r="Z120" s="361">
        <v>0</v>
      </c>
      <c r="AA120" s="361">
        <v>0</v>
      </c>
      <c r="AB120" s="361">
        <v>90</v>
      </c>
      <c r="AC120" s="361">
        <v>0</v>
      </c>
      <c r="AD120" s="361">
        <v>25</v>
      </c>
      <c r="AE120" s="361">
        <v>0</v>
      </c>
      <c r="AF120" s="361">
        <v>0</v>
      </c>
      <c r="AG120" s="361">
        <v>0</v>
      </c>
      <c r="AH120" s="361">
        <v>79.72</v>
      </c>
      <c r="AI120" s="361">
        <v>45.28</v>
      </c>
      <c r="AJ120" s="361">
        <v>0</v>
      </c>
      <c r="AK120" s="361">
        <v>0</v>
      </c>
      <c r="AL120" s="361">
        <v>0</v>
      </c>
      <c r="AM120" s="361">
        <v>0</v>
      </c>
      <c r="AN120" s="361">
        <v>0</v>
      </c>
      <c r="AO120" s="361">
        <v>0</v>
      </c>
      <c r="AP120" s="361">
        <v>0</v>
      </c>
      <c r="AQ120" s="361">
        <v>0</v>
      </c>
      <c r="AR120" s="361">
        <v>0</v>
      </c>
      <c r="AS120" s="361">
        <v>4.3186000000000002E-2</v>
      </c>
      <c r="AT120" s="361">
        <v>0</v>
      </c>
      <c r="AU120" s="361">
        <f t="shared" si="1"/>
        <v>804.67681400000004</v>
      </c>
      <c r="AV120" s="361">
        <v>0</v>
      </c>
      <c r="AW120" s="361">
        <v>0</v>
      </c>
      <c r="AX120" s="362">
        <v>101</v>
      </c>
      <c r="AY120" s="362">
        <v>360</v>
      </c>
      <c r="AZ120" s="361">
        <v>220977.76</v>
      </c>
      <c r="BA120" s="361">
        <v>64350</v>
      </c>
      <c r="BB120" s="363">
        <v>90</v>
      </c>
      <c r="BC120" s="363">
        <v>53.963384615384598</v>
      </c>
      <c r="BD120" s="363">
        <v>10</v>
      </c>
      <c r="BE120" s="363"/>
      <c r="BF120" s="359" t="s">
        <v>472</v>
      </c>
      <c r="BG120" s="356"/>
      <c r="BH120" s="359" t="s">
        <v>316</v>
      </c>
      <c r="BI120" s="359" t="s">
        <v>571</v>
      </c>
      <c r="BJ120" s="359" t="s">
        <v>572</v>
      </c>
      <c r="BK120" s="359" t="s">
        <v>248</v>
      </c>
      <c r="BL120" s="357" t="s">
        <v>0</v>
      </c>
      <c r="BM120" s="363">
        <v>303769.0644263</v>
      </c>
      <c r="BN120" s="357" t="s">
        <v>398</v>
      </c>
      <c r="BO120" s="363"/>
      <c r="BP120" s="364">
        <v>37351</v>
      </c>
      <c r="BQ120" s="364">
        <v>48305</v>
      </c>
      <c r="BR120" s="363">
        <v>0</v>
      </c>
      <c r="BS120" s="363">
        <v>90</v>
      </c>
      <c r="BT120" s="363">
        <v>25</v>
      </c>
    </row>
    <row r="121" spans="1:72" s="344" customFormat="1" ht="18.2" customHeight="1" x14ac:dyDescent="0.15">
      <c r="A121" s="347">
        <v>119</v>
      </c>
      <c r="B121" s="348" t="s">
        <v>313</v>
      </c>
      <c r="C121" s="348" t="s">
        <v>17</v>
      </c>
      <c r="D121" s="349">
        <v>45200</v>
      </c>
      <c r="E121" s="350" t="s">
        <v>578</v>
      </c>
      <c r="F121" s="351">
        <v>0</v>
      </c>
      <c r="G121" s="351">
        <v>0</v>
      </c>
      <c r="H121" s="352">
        <v>56070.43</v>
      </c>
      <c r="I121" s="352">
        <v>0</v>
      </c>
      <c r="J121" s="352">
        <v>0</v>
      </c>
      <c r="K121" s="352">
        <v>56070.43</v>
      </c>
      <c r="L121" s="352">
        <v>362.69</v>
      </c>
      <c r="M121" s="352">
        <v>0</v>
      </c>
      <c r="N121" s="352">
        <v>0</v>
      </c>
      <c r="O121" s="352">
        <v>0</v>
      </c>
      <c r="P121" s="352">
        <v>362.69</v>
      </c>
      <c r="Q121" s="352">
        <v>0</v>
      </c>
      <c r="R121" s="352">
        <v>0</v>
      </c>
      <c r="S121" s="352">
        <v>55707.74</v>
      </c>
      <c r="T121" s="352">
        <v>0</v>
      </c>
      <c r="U121" s="352">
        <v>476.6</v>
      </c>
      <c r="V121" s="352">
        <v>0</v>
      </c>
      <c r="W121" s="352">
        <v>0</v>
      </c>
      <c r="X121" s="352">
        <v>476.6</v>
      </c>
      <c r="Y121" s="352">
        <v>0</v>
      </c>
      <c r="Z121" s="352">
        <v>0</v>
      </c>
      <c r="AA121" s="352">
        <v>0</v>
      </c>
      <c r="AB121" s="352">
        <v>100</v>
      </c>
      <c r="AC121" s="352">
        <v>0</v>
      </c>
      <c r="AD121" s="352">
        <v>0</v>
      </c>
      <c r="AE121" s="352">
        <v>0</v>
      </c>
      <c r="AF121" s="352">
        <v>0</v>
      </c>
      <c r="AG121" s="352">
        <v>0</v>
      </c>
      <c r="AH121" s="352">
        <v>111.9</v>
      </c>
      <c r="AI121" s="352">
        <v>78.31</v>
      </c>
      <c r="AJ121" s="352">
        <v>0</v>
      </c>
      <c r="AK121" s="352">
        <v>0</v>
      </c>
      <c r="AL121" s="352">
        <v>0</v>
      </c>
      <c r="AM121" s="352">
        <v>0</v>
      </c>
      <c r="AN121" s="352">
        <v>0</v>
      </c>
      <c r="AO121" s="352">
        <v>0</v>
      </c>
      <c r="AP121" s="352">
        <v>0</v>
      </c>
      <c r="AQ121" s="352">
        <v>0.432</v>
      </c>
      <c r="AR121" s="352">
        <v>0</v>
      </c>
      <c r="AS121" s="352">
        <v>0</v>
      </c>
      <c r="AT121" s="352">
        <v>0</v>
      </c>
      <c r="AU121" s="352">
        <f t="shared" si="1"/>
        <v>1129.932</v>
      </c>
      <c r="AV121" s="352">
        <v>0</v>
      </c>
      <c r="AW121" s="352">
        <v>0</v>
      </c>
      <c r="AX121" s="353">
        <v>101</v>
      </c>
      <c r="AY121" s="353">
        <v>360</v>
      </c>
      <c r="AZ121" s="352">
        <v>323922.73</v>
      </c>
      <c r="BA121" s="352">
        <v>94050</v>
      </c>
      <c r="BB121" s="354">
        <v>90</v>
      </c>
      <c r="BC121" s="354">
        <v>53.308842105263203</v>
      </c>
      <c r="BD121" s="354">
        <v>10.199999999999999</v>
      </c>
      <c r="BE121" s="354"/>
      <c r="BF121" s="350" t="s">
        <v>472</v>
      </c>
      <c r="BG121" s="347"/>
      <c r="BH121" s="350" t="s">
        <v>493</v>
      </c>
      <c r="BI121" s="350" t="s">
        <v>511</v>
      </c>
      <c r="BJ121" s="350"/>
      <c r="BK121" s="350" t="s">
        <v>248</v>
      </c>
      <c r="BL121" s="348" t="s">
        <v>0</v>
      </c>
      <c r="BM121" s="354">
        <v>438585.08724909998</v>
      </c>
      <c r="BN121" s="348" t="s">
        <v>398</v>
      </c>
      <c r="BO121" s="354"/>
      <c r="BP121" s="355">
        <v>37363</v>
      </c>
      <c r="BQ121" s="355">
        <v>48305</v>
      </c>
      <c r="BR121" s="354">
        <v>0</v>
      </c>
      <c r="BS121" s="354">
        <v>100</v>
      </c>
      <c r="BT121" s="354">
        <v>0</v>
      </c>
    </row>
    <row r="122" spans="1:72" s="344" customFormat="1" ht="18.2" customHeight="1" x14ac:dyDescent="0.15">
      <c r="A122" s="356">
        <v>120</v>
      </c>
      <c r="B122" s="357" t="s">
        <v>313</v>
      </c>
      <c r="C122" s="357" t="s">
        <v>17</v>
      </c>
      <c r="D122" s="358">
        <v>45200</v>
      </c>
      <c r="E122" s="359" t="s">
        <v>368</v>
      </c>
      <c r="F122" s="360">
        <v>138</v>
      </c>
      <c r="G122" s="360">
        <v>137</v>
      </c>
      <c r="H122" s="361">
        <v>57449.17</v>
      </c>
      <c r="I122" s="361">
        <v>28337.4</v>
      </c>
      <c r="J122" s="361">
        <v>0</v>
      </c>
      <c r="K122" s="361">
        <v>85786.57</v>
      </c>
      <c r="L122" s="361">
        <v>351</v>
      </c>
      <c r="M122" s="361">
        <v>0</v>
      </c>
      <c r="N122" s="361">
        <v>0</v>
      </c>
      <c r="O122" s="361">
        <v>0</v>
      </c>
      <c r="P122" s="361">
        <v>0</v>
      </c>
      <c r="Q122" s="361">
        <v>0</v>
      </c>
      <c r="R122" s="361">
        <v>0</v>
      </c>
      <c r="S122" s="361">
        <v>85786.57</v>
      </c>
      <c r="T122" s="361">
        <v>85986.79</v>
      </c>
      <c r="U122" s="361">
        <v>488.29</v>
      </c>
      <c r="V122" s="361">
        <v>0</v>
      </c>
      <c r="W122" s="361">
        <v>0</v>
      </c>
      <c r="X122" s="361">
        <v>0</v>
      </c>
      <c r="Y122" s="361">
        <v>0</v>
      </c>
      <c r="Z122" s="361">
        <v>0</v>
      </c>
      <c r="AA122" s="361">
        <v>86475.08</v>
      </c>
      <c r="AB122" s="361">
        <v>0</v>
      </c>
      <c r="AC122" s="361">
        <v>0</v>
      </c>
      <c r="AD122" s="361">
        <v>0</v>
      </c>
      <c r="AE122" s="361">
        <v>0</v>
      </c>
      <c r="AF122" s="361">
        <v>0</v>
      </c>
      <c r="AG122" s="361">
        <v>0</v>
      </c>
      <c r="AH122" s="361">
        <v>0</v>
      </c>
      <c r="AI122" s="361">
        <v>0</v>
      </c>
      <c r="AJ122" s="361">
        <v>0</v>
      </c>
      <c r="AK122" s="361">
        <v>0</v>
      </c>
      <c r="AL122" s="361">
        <v>0</v>
      </c>
      <c r="AM122" s="361">
        <v>0</v>
      </c>
      <c r="AN122" s="361">
        <v>0</v>
      </c>
      <c r="AO122" s="361">
        <v>0</v>
      </c>
      <c r="AP122" s="361">
        <v>0</v>
      </c>
      <c r="AQ122" s="361">
        <v>0</v>
      </c>
      <c r="AR122" s="361">
        <v>0</v>
      </c>
      <c r="AS122" s="361">
        <v>0</v>
      </c>
      <c r="AT122" s="361">
        <v>0</v>
      </c>
      <c r="AU122" s="361">
        <f t="shared" si="1"/>
        <v>0</v>
      </c>
      <c r="AV122" s="361">
        <v>28688.400000000001</v>
      </c>
      <c r="AW122" s="361">
        <v>86475.08</v>
      </c>
      <c r="AX122" s="362">
        <v>101</v>
      </c>
      <c r="AY122" s="362">
        <v>360</v>
      </c>
      <c r="AZ122" s="361">
        <v>324397.36</v>
      </c>
      <c r="BA122" s="361">
        <v>94050</v>
      </c>
      <c r="BB122" s="363">
        <v>90</v>
      </c>
      <c r="BC122" s="363">
        <v>82.092411483253599</v>
      </c>
      <c r="BD122" s="363">
        <v>10.199999999999999</v>
      </c>
      <c r="BE122" s="363"/>
      <c r="BF122" s="359" t="s">
        <v>472</v>
      </c>
      <c r="BG122" s="356"/>
      <c r="BH122" s="359" t="s">
        <v>493</v>
      </c>
      <c r="BI122" s="359" t="s">
        <v>511</v>
      </c>
      <c r="BJ122" s="359"/>
      <c r="BK122" s="359" t="s">
        <v>277</v>
      </c>
      <c r="BL122" s="357" t="s">
        <v>0</v>
      </c>
      <c r="BM122" s="363">
        <v>675394.66308005003</v>
      </c>
      <c r="BN122" s="357" t="s">
        <v>398</v>
      </c>
      <c r="BO122" s="363"/>
      <c r="BP122" s="364">
        <v>37368</v>
      </c>
      <c r="BQ122" s="364">
        <v>48305</v>
      </c>
      <c r="BR122" s="363">
        <v>45301.62</v>
      </c>
      <c r="BS122" s="363">
        <v>100</v>
      </c>
      <c r="BT122" s="363">
        <v>30.08</v>
      </c>
    </row>
    <row r="123" spans="1:72" s="344" customFormat="1" ht="18.2" customHeight="1" x14ac:dyDescent="0.15">
      <c r="A123" s="347">
        <v>121</v>
      </c>
      <c r="B123" s="348" t="s">
        <v>313</v>
      </c>
      <c r="C123" s="348" t="s">
        <v>17</v>
      </c>
      <c r="D123" s="349">
        <v>45200</v>
      </c>
      <c r="E123" s="350" t="s">
        <v>579</v>
      </c>
      <c r="F123" s="351">
        <v>0</v>
      </c>
      <c r="G123" s="351">
        <v>0</v>
      </c>
      <c r="H123" s="352">
        <v>38851.279999999999</v>
      </c>
      <c r="I123" s="352">
        <v>0</v>
      </c>
      <c r="J123" s="352">
        <v>0</v>
      </c>
      <c r="K123" s="352">
        <v>38851.279999999999</v>
      </c>
      <c r="L123" s="352">
        <v>240.96</v>
      </c>
      <c r="M123" s="352">
        <v>0</v>
      </c>
      <c r="N123" s="352">
        <v>0</v>
      </c>
      <c r="O123" s="352">
        <v>0</v>
      </c>
      <c r="P123" s="352">
        <v>240.96</v>
      </c>
      <c r="Q123" s="352">
        <v>0</v>
      </c>
      <c r="R123" s="352">
        <v>0</v>
      </c>
      <c r="S123" s="352">
        <v>38610.32</v>
      </c>
      <c r="T123" s="352">
        <v>0</v>
      </c>
      <c r="U123" s="352">
        <v>323.76</v>
      </c>
      <c r="V123" s="352">
        <v>0</v>
      </c>
      <c r="W123" s="352">
        <v>0</v>
      </c>
      <c r="X123" s="352">
        <v>323.76</v>
      </c>
      <c r="Y123" s="352">
        <v>0</v>
      </c>
      <c r="Z123" s="352">
        <v>0</v>
      </c>
      <c r="AA123" s="352">
        <v>0</v>
      </c>
      <c r="AB123" s="352">
        <v>90</v>
      </c>
      <c r="AC123" s="352">
        <v>0</v>
      </c>
      <c r="AD123" s="352">
        <v>25</v>
      </c>
      <c r="AE123" s="352">
        <v>0</v>
      </c>
      <c r="AF123" s="352">
        <v>0</v>
      </c>
      <c r="AG123" s="352">
        <v>0</v>
      </c>
      <c r="AH123" s="352">
        <v>79.72</v>
      </c>
      <c r="AI123" s="352">
        <v>45.11</v>
      </c>
      <c r="AJ123" s="352">
        <v>0</v>
      </c>
      <c r="AK123" s="352">
        <v>0</v>
      </c>
      <c r="AL123" s="352">
        <v>0</v>
      </c>
      <c r="AM123" s="352">
        <v>0</v>
      </c>
      <c r="AN123" s="352">
        <v>0</v>
      </c>
      <c r="AO123" s="352">
        <v>0</v>
      </c>
      <c r="AP123" s="352">
        <v>0</v>
      </c>
      <c r="AQ123" s="352">
        <v>0</v>
      </c>
      <c r="AR123" s="352">
        <v>0</v>
      </c>
      <c r="AS123" s="352">
        <v>5.7158E-2</v>
      </c>
      <c r="AT123" s="352">
        <v>0</v>
      </c>
      <c r="AU123" s="352">
        <f t="shared" si="1"/>
        <v>804.492842</v>
      </c>
      <c r="AV123" s="352">
        <v>0</v>
      </c>
      <c r="AW123" s="352">
        <v>0</v>
      </c>
      <c r="AX123" s="353">
        <v>102</v>
      </c>
      <c r="AY123" s="353">
        <v>360</v>
      </c>
      <c r="AZ123" s="352">
        <v>223085.51</v>
      </c>
      <c r="BA123" s="352">
        <v>64350</v>
      </c>
      <c r="BB123" s="354">
        <v>90</v>
      </c>
      <c r="BC123" s="354">
        <v>54.000447552447604</v>
      </c>
      <c r="BD123" s="354">
        <v>10</v>
      </c>
      <c r="BE123" s="354"/>
      <c r="BF123" s="350" t="s">
        <v>472</v>
      </c>
      <c r="BG123" s="347"/>
      <c r="BH123" s="350" t="s">
        <v>316</v>
      </c>
      <c r="BI123" s="350" t="s">
        <v>571</v>
      </c>
      <c r="BJ123" s="350" t="s">
        <v>572</v>
      </c>
      <c r="BK123" s="350" t="s">
        <v>248</v>
      </c>
      <c r="BL123" s="348" t="s">
        <v>0</v>
      </c>
      <c r="BM123" s="354">
        <v>303977.69799880002</v>
      </c>
      <c r="BN123" s="348" t="s">
        <v>398</v>
      </c>
      <c r="BO123" s="354"/>
      <c r="BP123" s="355">
        <v>37385</v>
      </c>
      <c r="BQ123" s="355">
        <v>48334</v>
      </c>
      <c r="BR123" s="354">
        <v>0</v>
      </c>
      <c r="BS123" s="354">
        <v>90</v>
      </c>
      <c r="BT123" s="354">
        <v>25</v>
      </c>
    </row>
    <row r="124" spans="1:72" s="344" customFormat="1" ht="18.2" customHeight="1" x14ac:dyDescent="0.15">
      <c r="A124" s="356">
        <v>122</v>
      </c>
      <c r="B124" s="357" t="s">
        <v>313</v>
      </c>
      <c r="C124" s="357" t="s">
        <v>17</v>
      </c>
      <c r="D124" s="358">
        <v>45200</v>
      </c>
      <c r="E124" s="359" t="s">
        <v>369</v>
      </c>
      <c r="F124" s="360">
        <v>44</v>
      </c>
      <c r="G124" s="360">
        <v>43</v>
      </c>
      <c r="H124" s="361">
        <v>39144.97</v>
      </c>
      <c r="I124" s="361">
        <v>8586.65</v>
      </c>
      <c r="J124" s="361">
        <v>0</v>
      </c>
      <c r="K124" s="361">
        <v>47731.62</v>
      </c>
      <c r="L124" s="361">
        <v>238.53</v>
      </c>
      <c r="M124" s="361">
        <v>0</v>
      </c>
      <c r="N124" s="361">
        <v>0</v>
      </c>
      <c r="O124" s="361">
        <v>0</v>
      </c>
      <c r="P124" s="361">
        <v>0</v>
      </c>
      <c r="Q124" s="361">
        <v>0</v>
      </c>
      <c r="R124" s="361">
        <v>0</v>
      </c>
      <c r="S124" s="361">
        <v>47731.62</v>
      </c>
      <c r="T124" s="361">
        <v>15694.4</v>
      </c>
      <c r="U124" s="361">
        <v>326.19</v>
      </c>
      <c r="V124" s="361">
        <v>0</v>
      </c>
      <c r="W124" s="361">
        <v>0</v>
      </c>
      <c r="X124" s="361">
        <v>0</v>
      </c>
      <c r="Y124" s="361">
        <v>0</v>
      </c>
      <c r="Z124" s="361">
        <v>0</v>
      </c>
      <c r="AA124" s="361">
        <v>16020.59</v>
      </c>
      <c r="AB124" s="361">
        <v>0</v>
      </c>
      <c r="AC124" s="361">
        <v>0</v>
      </c>
      <c r="AD124" s="361">
        <v>0</v>
      </c>
      <c r="AE124" s="361">
        <v>0</v>
      </c>
      <c r="AF124" s="361">
        <v>0</v>
      </c>
      <c r="AG124" s="361">
        <v>0</v>
      </c>
      <c r="AH124" s="361">
        <v>0</v>
      </c>
      <c r="AI124" s="361">
        <v>0</v>
      </c>
      <c r="AJ124" s="361">
        <v>0</v>
      </c>
      <c r="AK124" s="361">
        <v>0</v>
      </c>
      <c r="AL124" s="361">
        <v>0</v>
      </c>
      <c r="AM124" s="361">
        <v>0</v>
      </c>
      <c r="AN124" s="361">
        <v>0</v>
      </c>
      <c r="AO124" s="361">
        <v>0</v>
      </c>
      <c r="AP124" s="361">
        <v>0</v>
      </c>
      <c r="AQ124" s="361">
        <v>0</v>
      </c>
      <c r="AR124" s="361">
        <v>0</v>
      </c>
      <c r="AS124" s="361">
        <v>0</v>
      </c>
      <c r="AT124" s="361">
        <v>0</v>
      </c>
      <c r="AU124" s="361">
        <f t="shared" si="1"/>
        <v>0</v>
      </c>
      <c r="AV124" s="361">
        <v>8825.18</v>
      </c>
      <c r="AW124" s="361">
        <v>16020.59</v>
      </c>
      <c r="AX124" s="362">
        <v>102</v>
      </c>
      <c r="AY124" s="362">
        <v>360</v>
      </c>
      <c r="AZ124" s="361">
        <v>223085.51</v>
      </c>
      <c r="BA124" s="361">
        <v>64350</v>
      </c>
      <c r="BB124" s="363">
        <v>90</v>
      </c>
      <c r="BC124" s="363">
        <v>66.757510489510494</v>
      </c>
      <c r="BD124" s="363">
        <v>10</v>
      </c>
      <c r="BE124" s="363"/>
      <c r="BF124" s="359" t="s">
        <v>472</v>
      </c>
      <c r="BG124" s="356"/>
      <c r="BH124" s="359" t="s">
        <v>316</v>
      </c>
      <c r="BI124" s="359" t="s">
        <v>571</v>
      </c>
      <c r="BJ124" s="359" t="s">
        <v>572</v>
      </c>
      <c r="BK124" s="359" t="s">
        <v>277</v>
      </c>
      <c r="BL124" s="357" t="s">
        <v>0</v>
      </c>
      <c r="BM124" s="363">
        <v>375789.37365329999</v>
      </c>
      <c r="BN124" s="357" t="s">
        <v>398</v>
      </c>
      <c r="BO124" s="363"/>
      <c r="BP124" s="364">
        <v>37385</v>
      </c>
      <c r="BQ124" s="364">
        <v>48334</v>
      </c>
      <c r="BR124" s="363">
        <v>11942.44</v>
      </c>
      <c r="BS124" s="363">
        <v>90</v>
      </c>
      <c r="BT124" s="363">
        <v>53.98</v>
      </c>
    </row>
    <row r="125" spans="1:72" s="344" customFormat="1" ht="18.2" customHeight="1" x14ac:dyDescent="0.15">
      <c r="A125" s="347">
        <v>123</v>
      </c>
      <c r="B125" s="348" t="s">
        <v>313</v>
      </c>
      <c r="C125" s="348" t="s">
        <v>17</v>
      </c>
      <c r="D125" s="349">
        <v>45200</v>
      </c>
      <c r="E125" s="350" t="s">
        <v>370</v>
      </c>
      <c r="F125" s="351">
        <v>163</v>
      </c>
      <c r="G125" s="351">
        <v>162</v>
      </c>
      <c r="H125" s="352">
        <v>37752.910000000003</v>
      </c>
      <c r="I125" s="352">
        <v>20356.59</v>
      </c>
      <c r="J125" s="352">
        <v>0</v>
      </c>
      <c r="K125" s="352">
        <v>58109.5</v>
      </c>
      <c r="L125" s="352">
        <v>229.5</v>
      </c>
      <c r="M125" s="352">
        <v>0</v>
      </c>
      <c r="N125" s="352">
        <v>0</v>
      </c>
      <c r="O125" s="352">
        <v>0</v>
      </c>
      <c r="P125" s="352">
        <v>0</v>
      </c>
      <c r="Q125" s="352">
        <v>0</v>
      </c>
      <c r="R125" s="352">
        <v>0</v>
      </c>
      <c r="S125" s="352">
        <v>58109.5</v>
      </c>
      <c r="T125" s="352">
        <v>67363.38</v>
      </c>
      <c r="U125" s="352">
        <v>314.58999999999997</v>
      </c>
      <c r="V125" s="352">
        <v>0</v>
      </c>
      <c r="W125" s="352">
        <v>0</v>
      </c>
      <c r="X125" s="352">
        <v>0</v>
      </c>
      <c r="Y125" s="352">
        <v>0</v>
      </c>
      <c r="Z125" s="352">
        <v>0</v>
      </c>
      <c r="AA125" s="352">
        <v>67677.97</v>
      </c>
      <c r="AB125" s="352">
        <v>0</v>
      </c>
      <c r="AC125" s="352">
        <v>0</v>
      </c>
      <c r="AD125" s="352">
        <v>0</v>
      </c>
      <c r="AE125" s="352">
        <v>0</v>
      </c>
      <c r="AF125" s="352">
        <v>0</v>
      </c>
      <c r="AG125" s="352">
        <v>0</v>
      </c>
      <c r="AH125" s="352">
        <v>0</v>
      </c>
      <c r="AI125" s="352">
        <v>0</v>
      </c>
      <c r="AJ125" s="352">
        <v>0</v>
      </c>
      <c r="AK125" s="352">
        <v>0</v>
      </c>
      <c r="AL125" s="352">
        <v>0</v>
      </c>
      <c r="AM125" s="352">
        <v>0</v>
      </c>
      <c r="AN125" s="352">
        <v>0</v>
      </c>
      <c r="AO125" s="352">
        <v>0</v>
      </c>
      <c r="AP125" s="352">
        <v>0</v>
      </c>
      <c r="AQ125" s="352">
        <v>0</v>
      </c>
      <c r="AR125" s="352">
        <v>0</v>
      </c>
      <c r="AS125" s="352">
        <v>0</v>
      </c>
      <c r="AT125" s="352">
        <v>0</v>
      </c>
      <c r="AU125" s="352">
        <f t="shared" si="1"/>
        <v>0</v>
      </c>
      <c r="AV125" s="352">
        <v>20586.09</v>
      </c>
      <c r="AW125" s="352">
        <v>67677.97</v>
      </c>
      <c r="AX125" s="353">
        <v>103</v>
      </c>
      <c r="AY125" s="353">
        <v>360</v>
      </c>
      <c r="AZ125" s="352">
        <v>223085.51</v>
      </c>
      <c r="BA125" s="352">
        <v>62000</v>
      </c>
      <c r="BB125" s="354">
        <v>86.71</v>
      </c>
      <c r="BC125" s="354">
        <v>81.268947499999996</v>
      </c>
      <c r="BD125" s="354">
        <v>10</v>
      </c>
      <c r="BE125" s="354"/>
      <c r="BF125" s="350" t="s">
        <v>472</v>
      </c>
      <c r="BG125" s="347"/>
      <c r="BH125" s="350" t="s">
        <v>316</v>
      </c>
      <c r="BI125" s="350" t="s">
        <v>571</v>
      </c>
      <c r="BJ125" s="350" t="s">
        <v>572</v>
      </c>
      <c r="BK125" s="350" t="s">
        <v>277</v>
      </c>
      <c r="BL125" s="348" t="s">
        <v>0</v>
      </c>
      <c r="BM125" s="354">
        <v>457494.05966750003</v>
      </c>
      <c r="BN125" s="348" t="s">
        <v>398</v>
      </c>
      <c r="BO125" s="354"/>
      <c r="BP125" s="355">
        <v>37385</v>
      </c>
      <c r="BQ125" s="355">
        <v>48334</v>
      </c>
      <c r="BR125" s="354">
        <v>44725.34</v>
      </c>
      <c r="BS125" s="354">
        <v>90</v>
      </c>
      <c r="BT125" s="354">
        <v>53.97</v>
      </c>
    </row>
    <row r="126" spans="1:72" s="344" customFormat="1" ht="18.2" customHeight="1" x14ac:dyDescent="0.15">
      <c r="A126" s="356">
        <v>124</v>
      </c>
      <c r="B126" s="357" t="s">
        <v>313</v>
      </c>
      <c r="C126" s="357" t="s">
        <v>17</v>
      </c>
      <c r="D126" s="358">
        <v>45200</v>
      </c>
      <c r="E126" s="359" t="s">
        <v>580</v>
      </c>
      <c r="F126" s="360">
        <v>0</v>
      </c>
      <c r="G126" s="360">
        <v>0</v>
      </c>
      <c r="H126" s="361">
        <v>39172.51</v>
      </c>
      <c r="I126" s="361">
        <v>0</v>
      </c>
      <c r="J126" s="361">
        <v>0</v>
      </c>
      <c r="K126" s="361">
        <v>39172.51</v>
      </c>
      <c r="L126" s="361">
        <v>238.28</v>
      </c>
      <c r="M126" s="361">
        <v>0</v>
      </c>
      <c r="N126" s="361">
        <v>0</v>
      </c>
      <c r="O126" s="361">
        <v>0</v>
      </c>
      <c r="P126" s="361">
        <v>238.28</v>
      </c>
      <c r="Q126" s="361">
        <v>0</v>
      </c>
      <c r="R126" s="361">
        <v>0</v>
      </c>
      <c r="S126" s="361">
        <v>38934.230000000003</v>
      </c>
      <c r="T126" s="361">
        <v>0</v>
      </c>
      <c r="U126" s="361">
        <v>326.44</v>
      </c>
      <c r="V126" s="361">
        <v>0</v>
      </c>
      <c r="W126" s="361">
        <v>0</v>
      </c>
      <c r="X126" s="361">
        <v>326.44</v>
      </c>
      <c r="Y126" s="361">
        <v>0</v>
      </c>
      <c r="Z126" s="361">
        <v>0</v>
      </c>
      <c r="AA126" s="361">
        <v>0</v>
      </c>
      <c r="AB126" s="361">
        <v>90</v>
      </c>
      <c r="AC126" s="361">
        <v>0</v>
      </c>
      <c r="AD126" s="361">
        <v>25</v>
      </c>
      <c r="AE126" s="361">
        <v>0</v>
      </c>
      <c r="AF126" s="361">
        <v>0</v>
      </c>
      <c r="AG126" s="361">
        <v>0</v>
      </c>
      <c r="AH126" s="361">
        <v>79.72</v>
      </c>
      <c r="AI126" s="361">
        <v>45.11</v>
      </c>
      <c r="AJ126" s="361">
        <v>0</v>
      </c>
      <c r="AK126" s="361">
        <v>0</v>
      </c>
      <c r="AL126" s="361">
        <v>0</v>
      </c>
      <c r="AM126" s="361">
        <v>0</v>
      </c>
      <c r="AN126" s="361">
        <v>0</v>
      </c>
      <c r="AO126" s="361">
        <v>0</v>
      </c>
      <c r="AP126" s="361">
        <v>0</v>
      </c>
      <c r="AQ126" s="361">
        <v>7.0000000000000007E-2</v>
      </c>
      <c r="AR126" s="361">
        <v>0</v>
      </c>
      <c r="AS126" s="361">
        <v>0</v>
      </c>
      <c r="AT126" s="361">
        <v>0</v>
      </c>
      <c r="AU126" s="361">
        <f t="shared" si="1"/>
        <v>804.61999999999989</v>
      </c>
      <c r="AV126" s="361">
        <v>0</v>
      </c>
      <c r="AW126" s="361">
        <v>0</v>
      </c>
      <c r="AX126" s="362">
        <v>102</v>
      </c>
      <c r="AY126" s="362">
        <v>360</v>
      </c>
      <c r="AZ126" s="361">
        <v>223085.51</v>
      </c>
      <c r="BA126" s="361">
        <v>64350</v>
      </c>
      <c r="BB126" s="363">
        <v>90</v>
      </c>
      <c r="BC126" s="363">
        <v>54.453468531468502</v>
      </c>
      <c r="BD126" s="363">
        <v>10</v>
      </c>
      <c r="BE126" s="363"/>
      <c r="BF126" s="359" t="s">
        <v>472</v>
      </c>
      <c r="BG126" s="356"/>
      <c r="BH126" s="359" t="s">
        <v>316</v>
      </c>
      <c r="BI126" s="359" t="s">
        <v>571</v>
      </c>
      <c r="BJ126" s="359" t="s">
        <v>572</v>
      </c>
      <c r="BK126" s="359" t="s">
        <v>248</v>
      </c>
      <c r="BL126" s="357" t="s">
        <v>0</v>
      </c>
      <c r="BM126" s="363">
        <v>306527.83009195002</v>
      </c>
      <c r="BN126" s="357" t="s">
        <v>398</v>
      </c>
      <c r="BO126" s="363"/>
      <c r="BP126" s="364">
        <v>37385</v>
      </c>
      <c r="BQ126" s="364">
        <v>48334</v>
      </c>
      <c r="BR126" s="363">
        <v>0</v>
      </c>
      <c r="BS126" s="363">
        <v>90</v>
      </c>
      <c r="BT126" s="363">
        <v>25</v>
      </c>
    </row>
    <row r="127" spans="1:72" s="344" customFormat="1" ht="18.2" customHeight="1" x14ac:dyDescent="0.15">
      <c r="A127" s="347">
        <v>125</v>
      </c>
      <c r="B127" s="348" t="s">
        <v>313</v>
      </c>
      <c r="C127" s="348" t="s">
        <v>17</v>
      </c>
      <c r="D127" s="349">
        <v>45200</v>
      </c>
      <c r="E127" s="350" t="s">
        <v>371</v>
      </c>
      <c r="F127" s="348" t="s">
        <v>163</v>
      </c>
      <c r="G127" s="351">
        <v>172</v>
      </c>
      <c r="H127" s="352">
        <v>39177.86</v>
      </c>
      <c r="I127" s="352">
        <v>21726.400000000001</v>
      </c>
      <c r="J127" s="352">
        <v>0</v>
      </c>
      <c r="K127" s="352">
        <v>60904.26</v>
      </c>
      <c r="L127" s="352">
        <v>238.25</v>
      </c>
      <c r="M127" s="352">
        <v>60904.26</v>
      </c>
      <c r="N127" s="352">
        <v>0</v>
      </c>
      <c r="O127" s="352">
        <v>0</v>
      </c>
      <c r="P127" s="352">
        <v>0</v>
      </c>
      <c r="Q127" s="352">
        <v>0</v>
      </c>
      <c r="R127" s="352">
        <v>0</v>
      </c>
      <c r="S127" s="352">
        <v>60904.26</v>
      </c>
      <c r="T127" s="352">
        <v>75314.45</v>
      </c>
      <c r="U127" s="352">
        <v>326.47000000000003</v>
      </c>
      <c r="V127" s="352">
        <v>0</v>
      </c>
      <c r="W127" s="352">
        <v>0</v>
      </c>
      <c r="X127" s="352">
        <v>0</v>
      </c>
      <c r="Y127" s="352">
        <v>0</v>
      </c>
      <c r="Z127" s="352">
        <v>0</v>
      </c>
      <c r="AA127" s="352">
        <v>75640.92</v>
      </c>
      <c r="AB127" s="352">
        <v>0</v>
      </c>
      <c r="AC127" s="352">
        <v>0</v>
      </c>
      <c r="AD127" s="352">
        <v>0</v>
      </c>
      <c r="AE127" s="352">
        <v>0</v>
      </c>
      <c r="AF127" s="352">
        <v>0</v>
      </c>
      <c r="AG127" s="352">
        <v>0</v>
      </c>
      <c r="AH127" s="352">
        <v>0</v>
      </c>
      <c r="AI127" s="352">
        <v>0</v>
      </c>
      <c r="AJ127" s="352">
        <v>0</v>
      </c>
      <c r="AK127" s="352">
        <v>0</v>
      </c>
      <c r="AL127" s="352">
        <v>0</v>
      </c>
      <c r="AM127" s="352">
        <v>0</v>
      </c>
      <c r="AN127" s="352">
        <v>0</v>
      </c>
      <c r="AO127" s="352">
        <v>0</v>
      </c>
      <c r="AP127" s="352">
        <v>0</v>
      </c>
      <c r="AQ127" s="352">
        <v>0</v>
      </c>
      <c r="AR127" s="352">
        <v>0</v>
      </c>
      <c r="AS127" s="352">
        <v>0</v>
      </c>
      <c r="AT127" s="352">
        <v>0</v>
      </c>
      <c r="AU127" s="352">
        <f t="shared" si="1"/>
        <v>0</v>
      </c>
      <c r="AV127" s="352">
        <v>21964.65</v>
      </c>
      <c r="AW127" s="352">
        <v>75640.92</v>
      </c>
      <c r="AX127" s="353">
        <v>102</v>
      </c>
      <c r="AY127" s="353">
        <v>360</v>
      </c>
      <c r="AZ127" s="352">
        <v>223085.51</v>
      </c>
      <c r="BA127" s="352">
        <v>64350</v>
      </c>
      <c r="BB127" s="354">
        <v>90</v>
      </c>
      <c r="BC127" s="354">
        <v>85.180783216783198</v>
      </c>
      <c r="BD127" s="354">
        <v>10</v>
      </c>
      <c r="BE127" s="354"/>
      <c r="BF127" s="350" t="s">
        <v>472</v>
      </c>
      <c r="BG127" s="347"/>
      <c r="BH127" s="350" t="s">
        <v>316</v>
      </c>
      <c r="BI127" s="350" t="s">
        <v>571</v>
      </c>
      <c r="BJ127" s="350" t="s">
        <v>572</v>
      </c>
      <c r="BK127" s="350" t="s">
        <v>277</v>
      </c>
      <c r="BL127" s="348" t="s">
        <v>0</v>
      </c>
      <c r="BM127" s="354">
        <v>0</v>
      </c>
      <c r="BN127" s="348" t="s">
        <v>398</v>
      </c>
      <c r="BO127" s="354"/>
      <c r="BP127" s="355">
        <v>37385</v>
      </c>
      <c r="BQ127" s="355">
        <v>48334</v>
      </c>
      <c r="BR127" s="354">
        <v>48039.77</v>
      </c>
      <c r="BS127" s="354">
        <v>0</v>
      </c>
      <c r="BT127" s="354">
        <v>0</v>
      </c>
    </row>
    <row r="128" spans="1:72" s="344" customFormat="1" ht="18.2" customHeight="1" x14ac:dyDescent="0.15">
      <c r="A128" s="356">
        <v>126</v>
      </c>
      <c r="B128" s="357" t="s">
        <v>313</v>
      </c>
      <c r="C128" s="357" t="s">
        <v>17</v>
      </c>
      <c r="D128" s="358">
        <v>45200</v>
      </c>
      <c r="E128" s="359" t="s">
        <v>372</v>
      </c>
      <c r="F128" s="360">
        <v>79</v>
      </c>
      <c r="G128" s="360">
        <v>78</v>
      </c>
      <c r="H128" s="361">
        <v>37752.910000000003</v>
      </c>
      <c r="I128" s="361">
        <v>13120.28</v>
      </c>
      <c r="J128" s="361">
        <v>0</v>
      </c>
      <c r="K128" s="361">
        <v>50873.19</v>
      </c>
      <c r="L128" s="361">
        <v>229.5</v>
      </c>
      <c r="M128" s="361">
        <v>0</v>
      </c>
      <c r="N128" s="361">
        <v>0</v>
      </c>
      <c r="O128" s="361">
        <v>0</v>
      </c>
      <c r="P128" s="361">
        <v>0</v>
      </c>
      <c r="Q128" s="361">
        <v>0</v>
      </c>
      <c r="R128" s="361">
        <v>0</v>
      </c>
      <c r="S128" s="361">
        <v>50873.19</v>
      </c>
      <c r="T128" s="361">
        <v>29316.91</v>
      </c>
      <c r="U128" s="361">
        <v>314.58999999999997</v>
      </c>
      <c r="V128" s="361">
        <v>0</v>
      </c>
      <c r="W128" s="361">
        <v>0</v>
      </c>
      <c r="X128" s="361">
        <v>0</v>
      </c>
      <c r="Y128" s="361">
        <v>0</v>
      </c>
      <c r="Z128" s="361">
        <v>0</v>
      </c>
      <c r="AA128" s="361">
        <v>29631.5</v>
      </c>
      <c r="AB128" s="361">
        <v>0</v>
      </c>
      <c r="AC128" s="361">
        <v>0</v>
      </c>
      <c r="AD128" s="361">
        <v>0</v>
      </c>
      <c r="AE128" s="361">
        <v>0</v>
      </c>
      <c r="AF128" s="361">
        <v>0</v>
      </c>
      <c r="AG128" s="361">
        <v>0</v>
      </c>
      <c r="AH128" s="361">
        <v>0</v>
      </c>
      <c r="AI128" s="361">
        <v>0</v>
      </c>
      <c r="AJ128" s="361">
        <v>0</v>
      </c>
      <c r="AK128" s="361">
        <v>0</v>
      </c>
      <c r="AL128" s="361">
        <v>0</v>
      </c>
      <c r="AM128" s="361">
        <v>0</v>
      </c>
      <c r="AN128" s="361">
        <v>0</v>
      </c>
      <c r="AO128" s="361">
        <v>0</v>
      </c>
      <c r="AP128" s="361">
        <v>0</v>
      </c>
      <c r="AQ128" s="361">
        <v>0</v>
      </c>
      <c r="AR128" s="361">
        <v>0</v>
      </c>
      <c r="AS128" s="361">
        <v>0</v>
      </c>
      <c r="AT128" s="361">
        <v>0</v>
      </c>
      <c r="AU128" s="361">
        <f t="shared" si="1"/>
        <v>0</v>
      </c>
      <c r="AV128" s="361">
        <v>13349.78</v>
      </c>
      <c r="AW128" s="361">
        <v>29631.5</v>
      </c>
      <c r="AX128" s="362">
        <v>103</v>
      </c>
      <c r="AY128" s="362">
        <v>360</v>
      </c>
      <c r="AZ128" s="361">
        <v>223085.51</v>
      </c>
      <c r="BA128" s="361">
        <v>62000</v>
      </c>
      <c r="BB128" s="363">
        <v>86.71</v>
      </c>
      <c r="BC128" s="363">
        <v>71.148617820967701</v>
      </c>
      <c r="BD128" s="363">
        <v>10</v>
      </c>
      <c r="BE128" s="363"/>
      <c r="BF128" s="359" t="s">
        <v>472</v>
      </c>
      <c r="BG128" s="356"/>
      <c r="BH128" s="359" t="s">
        <v>316</v>
      </c>
      <c r="BI128" s="359" t="s">
        <v>571</v>
      </c>
      <c r="BJ128" s="359" t="s">
        <v>572</v>
      </c>
      <c r="BK128" s="359" t="s">
        <v>277</v>
      </c>
      <c r="BL128" s="357" t="s">
        <v>0</v>
      </c>
      <c r="BM128" s="363">
        <v>400522.84430835</v>
      </c>
      <c r="BN128" s="357" t="s">
        <v>398</v>
      </c>
      <c r="BO128" s="363"/>
      <c r="BP128" s="364">
        <v>37385</v>
      </c>
      <c r="BQ128" s="364">
        <v>48334</v>
      </c>
      <c r="BR128" s="363">
        <v>21481.3</v>
      </c>
      <c r="BS128" s="363">
        <v>90</v>
      </c>
      <c r="BT128" s="363">
        <v>53.97</v>
      </c>
    </row>
    <row r="129" spans="1:72" s="344" customFormat="1" ht="18.2" customHeight="1" x14ac:dyDescent="0.15">
      <c r="A129" s="347">
        <v>127</v>
      </c>
      <c r="B129" s="348" t="s">
        <v>313</v>
      </c>
      <c r="C129" s="348" t="s">
        <v>17</v>
      </c>
      <c r="D129" s="349">
        <v>45200</v>
      </c>
      <c r="E129" s="350" t="s">
        <v>373</v>
      </c>
      <c r="F129" s="351">
        <v>83</v>
      </c>
      <c r="G129" s="351">
        <v>82</v>
      </c>
      <c r="H129" s="352">
        <v>32889.839999999997</v>
      </c>
      <c r="I129" s="352">
        <v>17135.84</v>
      </c>
      <c r="J129" s="352">
        <v>0</v>
      </c>
      <c r="K129" s="352">
        <v>50025.68</v>
      </c>
      <c r="L129" s="352">
        <v>290.66000000000003</v>
      </c>
      <c r="M129" s="352">
        <v>0</v>
      </c>
      <c r="N129" s="352">
        <v>0</v>
      </c>
      <c r="O129" s="352">
        <v>0</v>
      </c>
      <c r="P129" s="352">
        <v>0</v>
      </c>
      <c r="Q129" s="352">
        <v>0</v>
      </c>
      <c r="R129" s="352">
        <v>0</v>
      </c>
      <c r="S129" s="352">
        <v>50025.68</v>
      </c>
      <c r="T129" s="352">
        <v>28674.34</v>
      </c>
      <c r="U129" s="352">
        <v>274.06</v>
      </c>
      <c r="V129" s="352">
        <v>0</v>
      </c>
      <c r="W129" s="352">
        <v>0</v>
      </c>
      <c r="X129" s="352">
        <v>0</v>
      </c>
      <c r="Y129" s="352">
        <v>0</v>
      </c>
      <c r="Z129" s="352">
        <v>0</v>
      </c>
      <c r="AA129" s="352">
        <v>28948.400000000001</v>
      </c>
      <c r="AB129" s="352">
        <v>0</v>
      </c>
      <c r="AC129" s="352">
        <v>0</v>
      </c>
      <c r="AD129" s="352">
        <v>0</v>
      </c>
      <c r="AE129" s="352">
        <v>0</v>
      </c>
      <c r="AF129" s="352">
        <v>0</v>
      </c>
      <c r="AG129" s="352">
        <v>0</v>
      </c>
      <c r="AH129" s="352">
        <v>0</v>
      </c>
      <c r="AI129" s="352">
        <v>0</v>
      </c>
      <c r="AJ129" s="352">
        <v>0</v>
      </c>
      <c r="AK129" s="352">
        <v>0</v>
      </c>
      <c r="AL129" s="352">
        <v>0</v>
      </c>
      <c r="AM129" s="352">
        <v>0</v>
      </c>
      <c r="AN129" s="352">
        <v>0</v>
      </c>
      <c r="AO129" s="352">
        <v>0</v>
      </c>
      <c r="AP129" s="352">
        <v>0</v>
      </c>
      <c r="AQ129" s="352">
        <v>0</v>
      </c>
      <c r="AR129" s="352">
        <v>0</v>
      </c>
      <c r="AS129" s="352">
        <v>0</v>
      </c>
      <c r="AT129" s="352">
        <v>0</v>
      </c>
      <c r="AU129" s="352">
        <f t="shared" si="1"/>
        <v>0</v>
      </c>
      <c r="AV129" s="352">
        <v>17426.5</v>
      </c>
      <c r="AW129" s="352">
        <v>28948.400000000001</v>
      </c>
      <c r="AX129" s="353">
        <v>79</v>
      </c>
      <c r="AY129" s="353">
        <v>360</v>
      </c>
      <c r="AZ129" s="352">
        <v>223085.51</v>
      </c>
      <c r="BA129" s="352">
        <v>64350</v>
      </c>
      <c r="BB129" s="354">
        <v>90</v>
      </c>
      <c r="BC129" s="354">
        <v>69.965986013985997</v>
      </c>
      <c r="BD129" s="354">
        <v>10</v>
      </c>
      <c r="BE129" s="354"/>
      <c r="BF129" s="350" t="s">
        <v>472</v>
      </c>
      <c r="BG129" s="347"/>
      <c r="BH129" s="350" t="s">
        <v>316</v>
      </c>
      <c r="BI129" s="350" t="s">
        <v>571</v>
      </c>
      <c r="BJ129" s="350" t="s">
        <v>572</v>
      </c>
      <c r="BK129" s="350" t="s">
        <v>277</v>
      </c>
      <c r="BL129" s="348" t="s">
        <v>0</v>
      </c>
      <c r="BM129" s="354">
        <v>393850.42774120002</v>
      </c>
      <c r="BN129" s="348" t="s">
        <v>398</v>
      </c>
      <c r="BO129" s="354"/>
      <c r="BP129" s="355">
        <v>37385</v>
      </c>
      <c r="BQ129" s="355">
        <v>48334</v>
      </c>
      <c r="BR129" s="354">
        <v>22540.16</v>
      </c>
      <c r="BS129" s="354">
        <v>90</v>
      </c>
      <c r="BT129" s="354">
        <v>53.98</v>
      </c>
    </row>
    <row r="130" spans="1:72" s="344" customFormat="1" ht="18.2" customHeight="1" x14ac:dyDescent="0.15">
      <c r="A130" s="356">
        <v>128</v>
      </c>
      <c r="B130" s="357" t="s">
        <v>313</v>
      </c>
      <c r="C130" s="357" t="s">
        <v>17</v>
      </c>
      <c r="D130" s="358">
        <v>45200</v>
      </c>
      <c r="E130" s="359" t="s">
        <v>374</v>
      </c>
      <c r="F130" s="360">
        <v>128</v>
      </c>
      <c r="G130" s="360">
        <v>127</v>
      </c>
      <c r="H130" s="361">
        <v>39177.86</v>
      </c>
      <c r="I130" s="361">
        <v>18621.150000000001</v>
      </c>
      <c r="J130" s="361">
        <v>0</v>
      </c>
      <c r="K130" s="361">
        <v>57799.01</v>
      </c>
      <c r="L130" s="361">
        <v>238.25</v>
      </c>
      <c r="M130" s="361">
        <v>0</v>
      </c>
      <c r="N130" s="361">
        <v>0</v>
      </c>
      <c r="O130" s="361">
        <v>0</v>
      </c>
      <c r="P130" s="361">
        <v>0</v>
      </c>
      <c r="Q130" s="361">
        <v>0</v>
      </c>
      <c r="R130" s="361">
        <v>0</v>
      </c>
      <c r="S130" s="361">
        <v>57799.01</v>
      </c>
      <c r="T130" s="361">
        <v>53096.37</v>
      </c>
      <c r="U130" s="361">
        <v>326.47000000000003</v>
      </c>
      <c r="V130" s="361">
        <v>0</v>
      </c>
      <c r="W130" s="361">
        <v>0</v>
      </c>
      <c r="X130" s="361">
        <v>0</v>
      </c>
      <c r="Y130" s="361">
        <v>0</v>
      </c>
      <c r="Z130" s="361">
        <v>0</v>
      </c>
      <c r="AA130" s="361">
        <v>53422.84</v>
      </c>
      <c r="AB130" s="361">
        <v>0</v>
      </c>
      <c r="AC130" s="361">
        <v>0</v>
      </c>
      <c r="AD130" s="361">
        <v>0</v>
      </c>
      <c r="AE130" s="361">
        <v>0</v>
      </c>
      <c r="AF130" s="361">
        <v>0</v>
      </c>
      <c r="AG130" s="361">
        <v>0</v>
      </c>
      <c r="AH130" s="361">
        <v>0</v>
      </c>
      <c r="AI130" s="361">
        <v>0</v>
      </c>
      <c r="AJ130" s="361">
        <v>0</v>
      </c>
      <c r="AK130" s="361">
        <v>0</v>
      </c>
      <c r="AL130" s="361">
        <v>0</v>
      </c>
      <c r="AM130" s="361">
        <v>0</v>
      </c>
      <c r="AN130" s="361">
        <v>0</v>
      </c>
      <c r="AO130" s="361">
        <v>0</v>
      </c>
      <c r="AP130" s="361">
        <v>0</v>
      </c>
      <c r="AQ130" s="361">
        <v>0</v>
      </c>
      <c r="AR130" s="361">
        <v>0</v>
      </c>
      <c r="AS130" s="361">
        <v>0</v>
      </c>
      <c r="AT130" s="361">
        <v>0</v>
      </c>
      <c r="AU130" s="361">
        <f t="shared" si="1"/>
        <v>0</v>
      </c>
      <c r="AV130" s="361">
        <v>18859.400000000001</v>
      </c>
      <c r="AW130" s="361">
        <v>53422.84</v>
      </c>
      <c r="AX130" s="362">
        <v>102</v>
      </c>
      <c r="AY130" s="362">
        <v>360</v>
      </c>
      <c r="AZ130" s="361">
        <v>223085.51</v>
      </c>
      <c r="BA130" s="361">
        <v>64350</v>
      </c>
      <c r="BB130" s="363">
        <v>90</v>
      </c>
      <c r="BC130" s="363">
        <v>80.837776223776203</v>
      </c>
      <c r="BD130" s="363">
        <v>10</v>
      </c>
      <c r="BE130" s="363"/>
      <c r="BF130" s="359" t="s">
        <v>472</v>
      </c>
      <c r="BG130" s="356"/>
      <c r="BH130" s="359" t="s">
        <v>316</v>
      </c>
      <c r="BI130" s="359" t="s">
        <v>571</v>
      </c>
      <c r="BJ130" s="359" t="s">
        <v>572</v>
      </c>
      <c r="BK130" s="359" t="s">
        <v>277</v>
      </c>
      <c r="BL130" s="357" t="s">
        <v>0</v>
      </c>
      <c r="BM130" s="363">
        <v>455049.58276465</v>
      </c>
      <c r="BN130" s="357" t="s">
        <v>398</v>
      </c>
      <c r="BO130" s="363"/>
      <c r="BP130" s="364">
        <v>37385</v>
      </c>
      <c r="BQ130" s="364">
        <v>48334</v>
      </c>
      <c r="BR130" s="363">
        <v>35248.22</v>
      </c>
      <c r="BS130" s="363">
        <v>90</v>
      </c>
      <c r="BT130" s="363">
        <v>53.98</v>
      </c>
    </row>
    <row r="131" spans="1:72" s="344" customFormat="1" ht="18.2" customHeight="1" x14ac:dyDescent="0.15">
      <c r="A131" s="347">
        <v>129</v>
      </c>
      <c r="B131" s="348" t="s">
        <v>313</v>
      </c>
      <c r="C131" s="348" t="s">
        <v>17</v>
      </c>
      <c r="D131" s="349">
        <v>45200</v>
      </c>
      <c r="E131" s="350" t="s">
        <v>581</v>
      </c>
      <c r="F131" s="351">
        <v>0</v>
      </c>
      <c r="G131" s="351">
        <v>0</v>
      </c>
      <c r="H131" s="352">
        <v>43677.64</v>
      </c>
      <c r="I131" s="352">
        <v>0</v>
      </c>
      <c r="J131" s="352">
        <v>0</v>
      </c>
      <c r="K131" s="352">
        <v>43677.64</v>
      </c>
      <c r="L131" s="352">
        <v>475.02</v>
      </c>
      <c r="M131" s="352">
        <v>0</v>
      </c>
      <c r="N131" s="352">
        <v>0</v>
      </c>
      <c r="O131" s="352">
        <v>0</v>
      </c>
      <c r="P131" s="352">
        <v>475.02</v>
      </c>
      <c r="Q131" s="352">
        <v>821.99</v>
      </c>
      <c r="R131" s="352">
        <v>0</v>
      </c>
      <c r="S131" s="352">
        <v>42380.63</v>
      </c>
      <c r="T131" s="352">
        <v>0</v>
      </c>
      <c r="U131" s="352">
        <v>364.27</v>
      </c>
      <c r="V131" s="352">
        <v>0</v>
      </c>
      <c r="W131" s="352">
        <v>0</v>
      </c>
      <c r="X131" s="352">
        <v>364.27</v>
      </c>
      <c r="Y131" s="352">
        <v>0</v>
      </c>
      <c r="Z131" s="352">
        <v>0</v>
      </c>
      <c r="AA131" s="352">
        <v>0</v>
      </c>
      <c r="AB131" s="352">
        <v>100</v>
      </c>
      <c r="AC131" s="352">
        <v>0</v>
      </c>
      <c r="AD131" s="352">
        <v>0</v>
      </c>
      <c r="AE131" s="352">
        <v>0</v>
      </c>
      <c r="AF131" s="352">
        <v>0</v>
      </c>
      <c r="AG131" s="352">
        <v>0</v>
      </c>
      <c r="AH131" s="352">
        <v>111.9</v>
      </c>
      <c r="AI131" s="352">
        <v>78.290000000000006</v>
      </c>
      <c r="AJ131" s="352">
        <v>0</v>
      </c>
      <c r="AK131" s="352">
        <v>0</v>
      </c>
      <c r="AL131" s="352">
        <v>0</v>
      </c>
      <c r="AM131" s="352">
        <v>0</v>
      </c>
      <c r="AN131" s="352">
        <v>0</v>
      </c>
      <c r="AO131" s="352">
        <v>0</v>
      </c>
      <c r="AP131" s="352">
        <v>0</v>
      </c>
      <c r="AQ131" s="352">
        <v>0</v>
      </c>
      <c r="AR131" s="352">
        <v>0</v>
      </c>
      <c r="AS131" s="352">
        <v>394.20091400000001</v>
      </c>
      <c r="AT131" s="352">
        <v>0</v>
      </c>
      <c r="AU131" s="352">
        <f t="shared" ref="AU131:AU171" si="2">SUM(AB131:AR131,W131:Y131,O131:R131)-J131-AS131-AT131</f>
        <v>1557.269086</v>
      </c>
      <c r="AV131" s="352">
        <v>0</v>
      </c>
      <c r="AW131" s="352">
        <v>0</v>
      </c>
      <c r="AX131" s="353">
        <v>102</v>
      </c>
      <c r="AY131" s="353">
        <v>360</v>
      </c>
      <c r="AZ131" s="352">
        <v>325556.69</v>
      </c>
      <c r="BA131" s="352">
        <v>94050</v>
      </c>
      <c r="BB131" s="354">
        <v>90</v>
      </c>
      <c r="BC131" s="354">
        <v>40.555626794258401</v>
      </c>
      <c r="BD131" s="354">
        <v>10.199999999999999</v>
      </c>
      <c r="BE131" s="354"/>
      <c r="BF131" s="350" t="s">
        <v>472</v>
      </c>
      <c r="BG131" s="347"/>
      <c r="BH131" s="350" t="s">
        <v>482</v>
      </c>
      <c r="BI131" s="350" t="s">
        <v>582</v>
      </c>
      <c r="BJ131" s="350"/>
      <c r="BK131" s="350" t="s">
        <v>248</v>
      </c>
      <c r="BL131" s="348" t="s">
        <v>0</v>
      </c>
      <c r="BM131" s="354">
        <v>333661.21666794998</v>
      </c>
      <c r="BN131" s="348" t="s">
        <v>398</v>
      </c>
      <c r="BO131" s="354"/>
      <c r="BP131" s="355">
        <v>37405</v>
      </c>
      <c r="BQ131" s="355">
        <v>48334</v>
      </c>
      <c r="BR131" s="354">
        <v>0</v>
      </c>
      <c r="BS131" s="354">
        <v>100</v>
      </c>
      <c r="BT131" s="354">
        <v>0</v>
      </c>
    </row>
    <row r="132" spans="1:72" s="344" customFormat="1" ht="18.2" customHeight="1" x14ac:dyDescent="0.15">
      <c r="A132" s="356">
        <v>130</v>
      </c>
      <c r="B132" s="357" t="s">
        <v>313</v>
      </c>
      <c r="C132" s="357" t="s">
        <v>17</v>
      </c>
      <c r="D132" s="358">
        <v>45200</v>
      </c>
      <c r="E132" s="359" t="s">
        <v>375</v>
      </c>
      <c r="F132" s="360">
        <v>194</v>
      </c>
      <c r="G132" s="360">
        <v>193</v>
      </c>
      <c r="H132" s="361">
        <v>54272.98</v>
      </c>
      <c r="I132" s="361">
        <v>35781.31</v>
      </c>
      <c r="J132" s="361">
        <v>0</v>
      </c>
      <c r="K132" s="361">
        <v>90054.29</v>
      </c>
      <c r="L132" s="361">
        <v>378</v>
      </c>
      <c r="M132" s="361">
        <v>0</v>
      </c>
      <c r="N132" s="361">
        <v>0</v>
      </c>
      <c r="O132" s="361">
        <v>0</v>
      </c>
      <c r="P132" s="361">
        <v>0</v>
      </c>
      <c r="Q132" s="361">
        <v>0</v>
      </c>
      <c r="R132" s="361">
        <v>0</v>
      </c>
      <c r="S132" s="361">
        <v>90054.29</v>
      </c>
      <c r="T132" s="361">
        <v>125718.18</v>
      </c>
      <c r="U132" s="361">
        <v>461.29</v>
      </c>
      <c r="V132" s="361">
        <v>0</v>
      </c>
      <c r="W132" s="361">
        <v>0</v>
      </c>
      <c r="X132" s="361">
        <v>0</v>
      </c>
      <c r="Y132" s="361">
        <v>0</v>
      </c>
      <c r="Z132" s="361">
        <v>0</v>
      </c>
      <c r="AA132" s="361">
        <v>126179.47</v>
      </c>
      <c r="AB132" s="361">
        <v>0</v>
      </c>
      <c r="AC132" s="361">
        <v>0</v>
      </c>
      <c r="AD132" s="361">
        <v>0</v>
      </c>
      <c r="AE132" s="361">
        <v>0</v>
      </c>
      <c r="AF132" s="361">
        <v>0</v>
      </c>
      <c r="AG132" s="361">
        <v>0</v>
      </c>
      <c r="AH132" s="361">
        <v>0</v>
      </c>
      <c r="AI132" s="361">
        <v>0</v>
      </c>
      <c r="AJ132" s="361">
        <v>0</v>
      </c>
      <c r="AK132" s="361">
        <v>0</v>
      </c>
      <c r="AL132" s="361">
        <v>0</v>
      </c>
      <c r="AM132" s="361">
        <v>0</v>
      </c>
      <c r="AN132" s="361">
        <v>0</v>
      </c>
      <c r="AO132" s="361">
        <v>0</v>
      </c>
      <c r="AP132" s="361">
        <v>0</v>
      </c>
      <c r="AQ132" s="361">
        <v>0</v>
      </c>
      <c r="AR132" s="361">
        <v>0</v>
      </c>
      <c r="AS132" s="361">
        <v>0</v>
      </c>
      <c r="AT132" s="361">
        <v>0</v>
      </c>
      <c r="AU132" s="361">
        <f t="shared" si="2"/>
        <v>0</v>
      </c>
      <c r="AV132" s="361">
        <v>36159.31</v>
      </c>
      <c r="AW132" s="361">
        <v>126179.47</v>
      </c>
      <c r="AX132" s="362">
        <v>94</v>
      </c>
      <c r="AY132" s="362">
        <v>360</v>
      </c>
      <c r="AZ132" s="361">
        <v>325667.77</v>
      </c>
      <c r="BA132" s="361">
        <v>94050</v>
      </c>
      <c r="BB132" s="363">
        <v>90</v>
      </c>
      <c r="BC132" s="363">
        <v>86.176354066985596</v>
      </c>
      <c r="BD132" s="363">
        <v>10.199999999999999</v>
      </c>
      <c r="BE132" s="363"/>
      <c r="BF132" s="359" t="s">
        <v>472</v>
      </c>
      <c r="BG132" s="356"/>
      <c r="BH132" s="359" t="s">
        <v>316</v>
      </c>
      <c r="BI132" s="359" t="s">
        <v>476</v>
      </c>
      <c r="BJ132" s="359"/>
      <c r="BK132" s="359" t="s">
        <v>277</v>
      </c>
      <c r="BL132" s="357" t="s">
        <v>0</v>
      </c>
      <c r="BM132" s="363">
        <v>708994.27326984995</v>
      </c>
      <c r="BN132" s="357" t="s">
        <v>398</v>
      </c>
      <c r="BO132" s="363"/>
      <c r="BP132" s="364">
        <v>37407</v>
      </c>
      <c r="BQ132" s="364">
        <v>48334</v>
      </c>
      <c r="BR132" s="363">
        <v>64600.86</v>
      </c>
      <c r="BS132" s="363">
        <v>100</v>
      </c>
      <c r="BT132" s="363">
        <v>29.96</v>
      </c>
    </row>
    <row r="133" spans="1:72" s="344" customFormat="1" ht="18.2" customHeight="1" x14ac:dyDescent="0.15">
      <c r="A133" s="347">
        <v>131</v>
      </c>
      <c r="B133" s="348" t="s">
        <v>313</v>
      </c>
      <c r="C133" s="348" t="s">
        <v>17</v>
      </c>
      <c r="D133" s="349">
        <v>45200</v>
      </c>
      <c r="E133" s="350" t="s">
        <v>583</v>
      </c>
      <c r="F133" s="351">
        <v>0</v>
      </c>
      <c r="G133" s="351">
        <v>0</v>
      </c>
      <c r="H133" s="352">
        <v>37315.03</v>
      </c>
      <c r="I133" s="352">
        <v>0</v>
      </c>
      <c r="J133" s="352">
        <v>0</v>
      </c>
      <c r="K133" s="352">
        <v>37315.03</v>
      </c>
      <c r="L133" s="352">
        <v>253.76</v>
      </c>
      <c r="M133" s="352">
        <v>0</v>
      </c>
      <c r="N133" s="352">
        <v>0</v>
      </c>
      <c r="O133" s="352">
        <v>0</v>
      </c>
      <c r="P133" s="352">
        <v>253.76</v>
      </c>
      <c r="Q133" s="352">
        <v>0</v>
      </c>
      <c r="R133" s="352">
        <v>0</v>
      </c>
      <c r="S133" s="352">
        <v>37061.269999999997</v>
      </c>
      <c r="T133" s="352">
        <v>0</v>
      </c>
      <c r="U133" s="352">
        <v>310.95999999999998</v>
      </c>
      <c r="V133" s="352">
        <v>0</v>
      </c>
      <c r="W133" s="352">
        <v>0</v>
      </c>
      <c r="X133" s="352">
        <v>310.95999999999998</v>
      </c>
      <c r="Y133" s="352">
        <v>0</v>
      </c>
      <c r="Z133" s="352">
        <v>0</v>
      </c>
      <c r="AA133" s="352">
        <v>0</v>
      </c>
      <c r="AB133" s="352">
        <v>90</v>
      </c>
      <c r="AC133" s="352">
        <v>0</v>
      </c>
      <c r="AD133" s="352">
        <v>25</v>
      </c>
      <c r="AE133" s="352">
        <v>0</v>
      </c>
      <c r="AF133" s="352">
        <v>0</v>
      </c>
      <c r="AG133" s="352">
        <v>0</v>
      </c>
      <c r="AH133" s="352">
        <v>79.72</v>
      </c>
      <c r="AI133" s="352">
        <v>45.08</v>
      </c>
      <c r="AJ133" s="352">
        <v>0</v>
      </c>
      <c r="AK133" s="352">
        <v>0</v>
      </c>
      <c r="AL133" s="352">
        <v>0</v>
      </c>
      <c r="AM133" s="352">
        <v>0</v>
      </c>
      <c r="AN133" s="352">
        <v>0</v>
      </c>
      <c r="AO133" s="352">
        <v>0</v>
      </c>
      <c r="AP133" s="352">
        <v>0</v>
      </c>
      <c r="AQ133" s="352">
        <v>4.0000000000000001E-3</v>
      </c>
      <c r="AR133" s="352">
        <v>0</v>
      </c>
      <c r="AS133" s="352">
        <v>0</v>
      </c>
      <c r="AT133" s="352">
        <v>0</v>
      </c>
      <c r="AU133" s="352">
        <f t="shared" si="2"/>
        <v>804.524</v>
      </c>
      <c r="AV133" s="352">
        <v>0</v>
      </c>
      <c r="AW133" s="352">
        <v>0</v>
      </c>
      <c r="AX133" s="353">
        <v>103</v>
      </c>
      <c r="AY133" s="353">
        <v>360</v>
      </c>
      <c r="AZ133" s="352">
        <v>223270.26</v>
      </c>
      <c r="BA133" s="352">
        <v>64350</v>
      </c>
      <c r="BB133" s="354">
        <v>90</v>
      </c>
      <c r="BC133" s="354">
        <v>51.833944055944102</v>
      </c>
      <c r="BD133" s="354">
        <v>10</v>
      </c>
      <c r="BE133" s="354"/>
      <c r="BF133" s="350" t="s">
        <v>472</v>
      </c>
      <c r="BG133" s="347"/>
      <c r="BH133" s="350" t="s">
        <v>316</v>
      </c>
      <c r="BI133" s="350" t="s">
        <v>571</v>
      </c>
      <c r="BJ133" s="350" t="s">
        <v>572</v>
      </c>
      <c r="BK133" s="350" t="s">
        <v>248</v>
      </c>
      <c r="BL133" s="348" t="s">
        <v>0</v>
      </c>
      <c r="BM133" s="354">
        <v>291782.08156555</v>
      </c>
      <c r="BN133" s="348" t="s">
        <v>398</v>
      </c>
      <c r="BO133" s="354"/>
      <c r="BP133" s="355">
        <v>37421</v>
      </c>
      <c r="BQ133" s="355">
        <v>48366</v>
      </c>
      <c r="BR133" s="354">
        <v>0</v>
      </c>
      <c r="BS133" s="354">
        <v>90</v>
      </c>
      <c r="BT133" s="354">
        <v>25</v>
      </c>
    </row>
    <row r="134" spans="1:72" s="344" customFormat="1" ht="18.2" customHeight="1" x14ac:dyDescent="0.15">
      <c r="A134" s="356">
        <v>132</v>
      </c>
      <c r="B134" s="357" t="s">
        <v>313</v>
      </c>
      <c r="C134" s="357" t="s">
        <v>17</v>
      </c>
      <c r="D134" s="358">
        <v>45200</v>
      </c>
      <c r="E134" s="359" t="s">
        <v>376</v>
      </c>
      <c r="F134" s="360">
        <v>0</v>
      </c>
      <c r="G134" s="360">
        <v>0</v>
      </c>
      <c r="H134" s="361">
        <v>34443.1</v>
      </c>
      <c r="I134" s="361">
        <v>0</v>
      </c>
      <c r="J134" s="361">
        <v>0</v>
      </c>
      <c r="K134" s="361">
        <v>34443.1</v>
      </c>
      <c r="L134" s="361">
        <v>214.94</v>
      </c>
      <c r="M134" s="361">
        <v>0</v>
      </c>
      <c r="N134" s="361">
        <v>0</v>
      </c>
      <c r="O134" s="361">
        <v>0</v>
      </c>
      <c r="P134" s="361">
        <v>214.94</v>
      </c>
      <c r="Q134" s="361">
        <v>0</v>
      </c>
      <c r="R134" s="361">
        <v>0</v>
      </c>
      <c r="S134" s="361">
        <v>34228.160000000003</v>
      </c>
      <c r="T134" s="361">
        <v>0</v>
      </c>
      <c r="U134" s="361">
        <v>287.02999999999997</v>
      </c>
      <c r="V134" s="361">
        <v>0</v>
      </c>
      <c r="W134" s="361">
        <v>0</v>
      </c>
      <c r="X134" s="361">
        <v>287.02999999999997</v>
      </c>
      <c r="Y134" s="361">
        <v>0</v>
      </c>
      <c r="Z134" s="361">
        <v>0</v>
      </c>
      <c r="AA134" s="361">
        <v>0</v>
      </c>
      <c r="AB134" s="361">
        <v>90</v>
      </c>
      <c r="AC134" s="361">
        <v>0</v>
      </c>
      <c r="AD134" s="361">
        <v>25</v>
      </c>
      <c r="AE134" s="361">
        <v>0</v>
      </c>
      <c r="AF134" s="361">
        <v>0</v>
      </c>
      <c r="AG134" s="361">
        <v>0</v>
      </c>
      <c r="AH134" s="361">
        <v>72.819999999999993</v>
      </c>
      <c r="AI134" s="361">
        <v>45.1</v>
      </c>
      <c r="AJ134" s="361">
        <v>0</v>
      </c>
      <c r="AK134" s="361">
        <v>0</v>
      </c>
      <c r="AL134" s="361">
        <v>0</v>
      </c>
      <c r="AM134" s="361">
        <v>0</v>
      </c>
      <c r="AN134" s="361">
        <v>0</v>
      </c>
      <c r="AO134" s="361">
        <v>0</v>
      </c>
      <c r="AP134" s="361">
        <v>0</v>
      </c>
      <c r="AQ134" s="361">
        <v>1.2999999999999999E-2</v>
      </c>
      <c r="AR134" s="361">
        <v>0</v>
      </c>
      <c r="AS134" s="361">
        <v>0</v>
      </c>
      <c r="AT134" s="361">
        <v>0</v>
      </c>
      <c r="AU134" s="361">
        <f t="shared" si="2"/>
        <v>734.90300000000002</v>
      </c>
      <c r="AV134" s="361">
        <v>0</v>
      </c>
      <c r="AW134" s="361">
        <v>0</v>
      </c>
      <c r="AX134" s="362">
        <v>103</v>
      </c>
      <c r="AY134" s="362">
        <v>360</v>
      </c>
      <c r="AZ134" s="361">
        <v>223270.26</v>
      </c>
      <c r="BA134" s="361">
        <v>57200</v>
      </c>
      <c r="BB134" s="363">
        <v>80</v>
      </c>
      <c r="BC134" s="363">
        <v>47.871552447552503</v>
      </c>
      <c r="BD134" s="363">
        <v>10</v>
      </c>
      <c r="BE134" s="363"/>
      <c r="BF134" s="359" t="s">
        <v>472</v>
      </c>
      <c r="BG134" s="356"/>
      <c r="BH134" s="359" t="s">
        <v>316</v>
      </c>
      <c r="BI134" s="359" t="s">
        <v>571</v>
      </c>
      <c r="BJ134" s="359" t="s">
        <v>572</v>
      </c>
      <c r="BK134" s="359" t="s">
        <v>248</v>
      </c>
      <c r="BL134" s="357" t="s">
        <v>0</v>
      </c>
      <c r="BM134" s="363">
        <v>269477.10569439997</v>
      </c>
      <c r="BN134" s="357" t="s">
        <v>398</v>
      </c>
      <c r="BO134" s="363"/>
      <c r="BP134" s="364">
        <v>37421</v>
      </c>
      <c r="BQ134" s="364">
        <v>48366</v>
      </c>
      <c r="BR134" s="363">
        <v>0</v>
      </c>
      <c r="BS134" s="363">
        <v>90</v>
      </c>
      <c r="BT134" s="363">
        <v>25</v>
      </c>
    </row>
    <row r="135" spans="1:72" s="344" customFormat="1" ht="18.2" customHeight="1" x14ac:dyDescent="0.15">
      <c r="A135" s="347">
        <v>133</v>
      </c>
      <c r="B135" s="348" t="s">
        <v>313</v>
      </c>
      <c r="C135" s="348" t="s">
        <v>17</v>
      </c>
      <c r="D135" s="349">
        <v>45200</v>
      </c>
      <c r="E135" s="350" t="s">
        <v>377</v>
      </c>
      <c r="F135" s="351">
        <v>153</v>
      </c>
      <c r="G135" s="351">
        <v>152</v>
      </c>
      <c r="H135" s="352">
        <v>39414.11</v>
      </c>
      <c r="I135" s="352">
        <v>20318.82</v>
      </c>
      <c r="J135" s="352">
        <v>0</v>
      </c>
      <c r="K135" s="352">
        <v>59732.93</v>
      </c>
      <c r="L135" s="352">
        <v>236.28</v>
      </c>
      <c r="M135" s="352">
        <v>0</v>
      </c>
      <c r="N135" s="352">
        <v>0</v>
      </c>
      <c r="O135" s="352">
        <v>0</v>
      </c>
      <c r="P135" s="352">
        <v>0</v>
      </c>
      <c r="Q135" s="352">
        <v>0</v>
      </c>
      <c r="R135" s="352">
        <v>0</v>
      </c>
      <c r="S135" s="352">
        <v>59732.93</v>
      </c>
      <c r="T135" s="352">
        <v>65139.040000000001</v>
      </c>
      <c r="U135" s="352">
        <v>328.44</v>
      </c>
      <c r="V135" s="352">
        <v>0</v>
      </c>
      <c r="W135" s="352">
        <v>0</v>
      </c>
      <c r="X135" s="352">
        <v>0</v>
      </c>
      <c r="Y135" s="352">
        <v>0</v>
      </c>
      <c r="Z135" s="352">
        <v>0</v>
      </c>
      <c r="AA135" s="352">
        <v>65467.48</v>
      </c>
      <c r="AB135" s="352">
        <v>0</v>
      </c>
      <c r="AC135" s="352">
        <v>0</v>
      </c>
      <c r="AD135" s="352">
        <v>0</v>
      </c>
      <c r="AE135" s="352">
        <v>0</v>
      </c>
      <c r="AF135" s="352">
        <v>0</v>
      </c>
      <c r="AG135" s="352">
        <v>0</v>
      </c>
      <c r="AH135" s="352">
        <v>0</v>
      </c>
      <c r="AI135" s="352">
        <v>0</v>
      </c>
      <c r="AJ135" s="352">
        <v>0</v>
      </c>
      <c r="AK135" s="352">
        <v>0</v>
      </c>
      <c r="AL135" s="352">
        <v>0</v>
      </c>
      <c r="AM135" s="352">
        <v>0</v>
      </c>
      <c r="AN135" s="352">
        <v>0</v>
      </c>
      <c r="AO135" s="352">
        <v>0</v>
      </c>
      <c r="AP135" s="352">
        <v>0</v>
      </c>
      <c r="AQ135" s="352">
        <v>0</v>
      </c>
      <c r="AR135" s="352">
        <v>0</v>
      </c>
      <c r="AS135" s="352">
        <v>0</v>
      </c>
      <c r="AT135" s="352">
        <v>0</v>
      </c>
      <c r="AU135" s="352">
        <f t="shared" si="2"/>
        <v>0</v>
      </c>
      <c r="AV135" s="352">
        <v>20555.099999999999</v>
      </c>
      <c r="AW135" s="352">
        <v>65467.48</v>
      </c>
      <c r="AX135" s="353">
        <v>103</v>
      </c>
      <c r="AY135" s="353">
        <v>360</v>
      </c>
      <c r="AZ135" s="352">
        <v>223270.26</v>
      </c>
      <c r="BA135" s="352">
        <v>64350</v>
      </c>
      <c r="BB135" s="354">
        <v>90</v>
      </c>
      <c r="BC135" s="354">
        <v>83.542559440559401</v>
      </c>
      <c r="BD135" s="354">
        <v>10</v>
      </c>
      <c r="BE135" s="354"/>
      <c r="BF135" s="350" t="s">
        <v>472</v>
      </c>
      <c r="BG135" s="347"/>
      <c r="BH135" s="350" t="s">
        <v>316</v>
      </c>
      <c r="BI135" s="350" t="s">
        <v>571</v>
      </c>
      <c r="BJ135" s="350" t="s">
        <v>572</v>
      </c>
      <c r="BK135" s="350" t="s">
        <v>277</v>
      </c>
      <c r="BL135" s="348" t="s">
        <v>0</v>
      </c>
      <c r="BM135" s="354">
        <v>470275.26723745</v>
      </c>
      <c r="BN135" s="348" t="s">
        <v>398</v>
      </c>
      <c r="BO135" s="354"/>
      <c r="BP135" s="355">
        <v>37421</v>
      </c>
      <c r="BQ135" s="355">
        <v>48366</v>
      </c>
      <c r="BR135" s="354">
        <v>42125.05</v>
      </c>
      <c r="BS135" s="354">
        <v>90</v>
      </c>
      <c r="BT135" s="354">
        <v>53.96</v>
      </c>
    </row>
    <row r="136" spans="1:72" s="344" customFormat="1" ht="18.2" customHeight="1" x14ac:dyDescent="0.15">
      <c r="A136" s="356">
        <v>134</v>
      </c>
      <c r="B136" s="357" t="s">
        <v>313</v>
      </c>
      <c r="C136" s="357" t="s">
        <v>17</v>
      </c>
      <c r="D136" s="358">
        <v>45200</v>
      </c>
      <c r="E136" s="359" t="s">
        <v>584</v>
      </c>
      <c r="F136" s="360">
        <v>2</v>
      </c>
      <c r="G136" s="360">
        <v>1</v>
      </c>
      <c r="H136" s="361">
        <v>58139.42</v>
      </c>
      <c r="I136" s="361">
        <v>29.89</v>
      </c>
      <c r="J136" s="361">
        <v>0</v>
      </c>
      <c r="K136" s="361">
        <v>58169.31</v>
      </c>
      <c r="L136" s="361">
        <v>345.1</v>
      </c>
      <c r="M136" s="361">
        <v>0</v>
      </c>
      <c r="N136" s="361">
        <v>0</v>
      </c>
      <c r="O136" s="361">
        <v>0</v>
      </c>
      <c r="P136" s="361">
        <v>0</v>
      </c>
      <c r="Q136" s="361">
        <v>0</v>
      </c>
      <c r="R136" s="361">
        <v>0</v>
      </c>
      <c r="S136" s="361">
        <v>58169.31</v>
      </c>
      <c r="T136" s="361">
        <v>0</v>
      </c>
      <c r="U136" s="361">
        <v>494.19</v>
      </c>
      <c r="V136" s="361">
        <v>0</v>
      </c>
      <c r="W136" s="361">
        <v>0</v>
      </c>
      <c r="X136" s="361">
        <v>0</v>
      </c>
      <c r="Y136" s="361">
        <v>0</v>
      </c>
      <c r="Z136" s="361">
        <v>0</v>
      </c>
      <c r="AA136" s="361">
        <v>494.19</v>
      </c>
      <c r="AB136" s="361">
        <v>0</v>
      </c>
      <c r="AC136" s="361">
        <v>0</v>
      </c>
      <c r="AD136" s="361">
        <v>0</v>
      </c>
      <c r="AE136" s="361">
        <v>0</v>
      </c>
      <c r="AF136" s="361">
        <v>29.88</v>
      </c>
      <c r="AG136" s="361">
        <v>0</v>
      </c>
      <c r="AH136" s="361">
        <v>0</v>
      </c>
      <c r="AI136" s="361">
        <v>0</v>
      </c>
      <c r="AJ136" s="361">
        <v>0</v>
      </c>
      <c r="AK136" s="361">
        <v>0</v>
      </c>
      <c r="AL136" s="361">
        <v>0</v>
      </c>
      <c r="AM136" s="361">
        <v>0</v>
      </c>
      <c r="AN136" s="361">
        <v>0</v>
      </c>
      <c r="AO136" s="361">
        <v>0</v>
      </c>
      <c r="AP136" s="361">
        <v>0</v>
      </c>
      <c r="AQ136" s="361">
        <v>0</v>
      </c>
      <c r="AR136" s="361">
        <v>0</v>
      </c>
      <c r="AS136" s="361">
        <v>0</v>
      </c>
      <c r="AT136" s="361">
        <v>29.88</v>
      </c>
      <c r="AU136" s="361">
        <f t="shared" si="2"/>
        <v>0</v>
      </c>
      <c r="AV136" s="361">
        <v>374.99</v>
      </c>
      <c r="AW136" s="361">
        <v>494.19</v>
      </c>
      <c r="AX136" s="362">
        <v>103</v>
      </c>
      <c r="AY136" s="362">
        <v>360</v>
      </c>
      <c r="AZ136" s="361">
        <v>326482.65999999997</v>
      </c>
      <c r="BA136" s="361">
        <v>94050</v>
      </c>
      <c r="BB136" s="363">
        <v>90</v>
      </c>
      <c r="BC136" s="363">
        <v>55.664411483253602</v>
      </c>
      <c r="BD136" s="363">
        <v>10.199999999999999</v>
      </c>
      <c r="BE136" s="363"/>
      <c r="BF136" s="359" t="s">
        <v>472</v>
      </c>
      <c r="BG136" s="356"/>
      <c r="BH136" s="359" t="s">
        <v>316</v>
      </c>
      <c r="BI136" s="359" t="s">
        <v>503</v>
      </c>
      <c r="BJ136" s="359"/>
      <c r="BK136" s="359" t="s">
        <v>487</v>
      </c>
      <c r="BL136" s="357" t="s">
        <v>0</v>
      </c>
      <c r="BM136" s="363">
        <v>457964.94170415</v>
      </c>
      <c r="BN136" s="357" t="s">
        <v>398</v>
      </c>
      <c r="BO136" s="363"/>
      <c r="BP136" s="364">
        <v>37428</v>
      </c>
      <c r="BQ136" s="364">
        <v>48366</v>
      </c>
      <c r="BR136" s="363">
        <v>290.13</v>
      </c>
      <c r="BS136" s="363">
        <v>200</v>
      </c>
      <c r="BT136" s="363">
        <v>59.76</v>
      </c>
    </row>
    <row r="137" spans="1:72" s="344" customFormat="1" ht="18.2" customHeight="1" x14ac:dyDescent="0.15">
      <c r="A137" s="347">
        <v>135</v>
      </c>
      <c r="B137" s="348" t="s">
        <v>313</v>
      </c>
      <c r="C137" s="348" t="s">
        <v>17</v>
      </c>
      <c r="D137" s="349">
        <v>45200</v>
      </c>
      <c r="E137" s="350" t="s">
        <v>585</v>
      </c>
      <c r="F137" s="351">
        <v>4</v>
      </c>
      <c r="G137" s="351">
        <v>4</v>
      </c>
      <c r="H137" s="352">
        <v>36565.18</v>
      </c>
      <c r="I137" s="352">
        <v>1014.63</v>
      </c>
      <c r="J137" s="352">
        <v>0</v>
      </c>
      <c r="K137" s="352">
        <v>37579.81</v>
      </c>
      <c r="L137" s="352">
        <v>260.02999999999997</v>
      </c>
      <c r="M137" s="352">
        <v>0</v>
      </c>
      <c r="N137" s="352">
        <v>0</v>
      </c>
      <c r="O137" s="352">
        <v>251.54</v>
      </c>
      <c r="P137" s="352">
        <v>0</v>
      </c>
      <c r="Q137" s="352">
        <v>0</v>
      </c>
      <c r="R137" s="352">
        <v>0</v>
      </c>
      <c r="S137" s="352">
        <v>37328.269999999997</v>
      </c>
      <c r="T137" s="352">
        <v>1027.25</v>
      </c>
      <c r="U137" s="352">
        <v>304.69</v>
      </c>
      <c r="V137" s="352">
        <v>0</v>
      </c>
      <c r="W137" s="352">
        <v>359.83</v>
      </c>
      <c r="X137" s="352">
        <v>0</v>
      </c>
      <c r="Y137" s="352">
        <v>0</v>
      </c>
      <c r="Z137" s="352">
        <v>0</v>
      </c>
      <c r="AA137" s="352">
        <v>972.11</v>
      </c>
      <c r="AB137" s="352">
        <v>0</v>
      </c>
      <c r="AC137" s="352">
        <v>0</v>
      </c>
      <c r="AD137" s="352">
        <v>0</v>
      </c>
      <c r="AE137" s="352">
        <v>0</v>
      </c>
      <c r="AF137" s="352">
        <v>0</v>
      </c>
      <c r="AG137" s="352">
        <v>0</v>
      </c>
      <c r="AH137" s="352">
        <v>0</v>
      </c>
      <c r="AI137" s="352">
        <v>0</v>
      </c>
      <c r="AJ137" s="352">
        <v>90</v>
      </c>
      <c r="AK137" s="352">
        <v>0</v>
      </c>
      <c r="AL137" s="352">
        <v>25</v>
      </c>
      <c r="AM137" s="352">
        <v>28.93</v>
      </c>
      <c r="AN137" s="352">
        <v>0</v>
      </c>
      <c r="AO137" s="352">
        <v>79.72</v>
      </c>
      <c r="AP137" s="352">
        <v>45.43</v>
      </c>
      <c r="AQ137" s="352">
        <v>5.0000000000000001E-3</v>
      </c>
      <c r="AR137" s="352">
        <v>0</v>
      </c>
      <c r="AS137" s="352">
        <v>0</v>
      </c>
      <c r="AT137" s="352">
        <v>0</v>
      </c>
      <c r="AU137" s="352">
        <f t="shared" si="2"/>
        <v>880.45499999999993</v>
      </c>
      <c r="AV137" s="352">
        <v>1023.12</v>
      </c>
      <c r="AW137" s="352">
        <v>972.11</v>
      </c>
      <c r="AX137" s="353">
        <v>103</v>
      </c>
      <c r="AY137" s="353">
        <v>360</v>
      </c>
      <c r="AZ137" s="352">
        <v>223603.59</v>
      </c>
      <c r="BA137" s="352">
        <v>64350</v>
      </c>
      <c r="BB137" s="354">
        <v>90</v>
      </c>
      <c r="BC137" s="354">
        <v>52.207370629370601</v>
      </c>
      <c r="BD137" s="354">
        <v>10</v>
      </c>
      <c r="BE137" s="354"/>
      <c r="BF137" s="350" t="s">
        <v>472</v>
      </c>
      <c r="BG137" s="347"/>
      <c r="BH137" s="350" t="s">
        <v>316</v>
      </c>
      <c r="BI137" s="350" t="s">
        <v>571</v>
      </c>
      <c r="BJ137" s="350" t="s">
        <v>572</v>
      </c>
      <c r="BK137" s="350" t="s">
        <v>487</v>
      </c>
      <c r="BL137" s="348" t="s">
        <v>0</v>
      </c>
      <c r="BM137" s="354">
        <v>293884.16322054999</v>
      </c>
      <c r="BN137" s="348" t="s">
        <v>398</v>
      </c>
      <c r="BO137" s="354"/>
      <c r="BP137" s="355">
        <v>37435</v>
      </c>
      <c r="BQ137" s="355">
        <v>48366</v>
      </c>
      <c r="BR137" s="354">
        <v>807.24</v>
      </c>
      <c r="BS137" s="354">
        <v>90</v>
      </c>
      <c r="BT137" s="354">
        <v>53.93</v>
      </c>
    </row>
    <row r="138" spans="1:72" s="344" customFormat="1" ht="18.2" customHeight="1" x14ac:dyDescent="0.15">
      <c r="A138" s="356">
        <v>136</v>
      </c>
      <c r="B138" s="357" t="s">
        <v>313</v>
      </c>
      <c r="C138" s="357" t="s">
        <v>17</v>
      </c>
      <c r="D138" s="358">
        <v>45200</v>
      </c>
      <c r="E138" s="359" t="s">
        <v>378</v>
      </c>
      <c r="F138" s="360">
        <v>215</v>
      </c>
      <c r="G138" s="360">
        <v>214</v>
      </c>
      <c r="H138" s="361">
        <v>24446.04</v>
      </c>
      <c r="I138" s="361">
        <v>44017.8</v>
      </c>
      <c r="J138" s="361">
        <v>0</v>
      </c>
      <c r="K138" s="361">
        <v>68463.839999999997</v>
      </c>
      <c r="L138" s="361">
        <v>447.89</v>
      </c>
      <c r="M138" s="361">
        <v>0</v>
      </c>
      <c r="N138" s="361">
        <v>0</v>
      </c>
      <c r="O138" s="361">
        <v>0</v>
      </c>
      <c r="P138" s="361">
        <v>0</v>
      </c>
      <c r="Q138" s="361">
        <v>0</v>
      </c>
      <c r="R138" s="361">
        <v>0</v>
      </c>
      <c r="S138" s="361">
        <v>68463.839999999997</v>
      </c>
      <c r="T138" s="361">
        <v>96375.35</v>
      </c>
      <c r="U138" s="361">
        <v>208.17</v>
      </c>
      <c r="V138" s="361">
        <v>0</v>
      </c>
      <c r="W138" s="361">
        <v>0</v>
      </c>
      <c r="X138" s="361">
        <v>0</v>
      </c>
      <c r="Y138" s="361">
        <v>0</v>
      </c>
      <c r="Z138" s="361">
        <v>0</v>
      </c>
      <c r="AA138" s="361">
        <v>96583.52</v>
      </c>
      <c r="AB138" s="361">
        <v>0</v>
      </c>
      <c r="AC138" s="361">
        <v>0</v>
      </c>
      <c r="AD138" s="361">
        <v>0</v>
      </c>
      <c r="AE138" s="361">
        <v>0</v>
      </c>
      <c r="AF138" s="361">
        <v>0</v>
      </c>
      <c r="AG138" s="361">
        <v>0</v>
      </c>
      <c r="AH138" s="361">
        <v>0</v>
      </c>
      <c r="AI138" s="361">
        <v>0</v>
      </c>
      <c r="AJ138" s="361">
        <v>0</v>
      </c>
      <c r="AK138" s="361">
        <v>0</v>
      </c>
      <c r="AL138" s="361">
        <v>0</v>
      </c>
      <c r="AM138" s="361">
        <v>0</v>
      </c>
      <c r="AN138" s="361">
        <v>0</v>
      </c>
      <c r="AO138" s="361">
        <v>0</v>
      </c>
      <c r="AP138" s="361">
        <v>0</v>
      </c>
      <c r="AQ138" s="361">
        <v>0</v>
      </c>
      <c r="AR138" s="361">
        <v>0</v>
      </c>
      <c r="AS138" s="361">
        <v>0</v>
      </c>
      <c r="AT138" s="361">
        <v>0</v>
      </c>
      <c r="AU138" s="361">
        <f t="shared" si="2"/>
        <v>0</v>
      </c>
      <c r="AV138" s="361">
        <v>44465.69</v>
      </c>
      <c r="AW138" s="361">
        <v>96583.52</v>
      </c>
      <c r="AX138" s="362">
        <v>45</v>
      </c>
      <c r="AY138" s="362">
        <v>300</v>
      </c>
      <c r="AZ138" s="361">
        <v>246594.47</v>
      </c>
      <c r="BA138" s="361">
        <v>70983</v>
      </c>
      <c r="BB138" s="363">
        <v>90</v>
      </c>
      <c r="BC138" s="363">
        <v>86.8059338151388</v>
      </c>
      <c r="BD138" s="363">
        <v>10.220000000000001</v>
      </c>
      <c r="BE138" s="363"/>
      <c r="BF138" s="359" t="s">
        <v>472</v>
      </c>
      <c r="BG138" s="356"/>
      <c r="BH138" s="359" t="s">
        <v>565</v>
      </c>
      <c r="BI138" s="359" t="s">
        <v>574</v>
      </c>
      <c r="BJ138" s="359" t="s">
        <v>575</v>
      </c>
      <c r="BK138" s="359" t="s">
        <v>277</v>
      </c>
      <c r="BL138" s="357" t="s">
        <v>0</v>
      </c>
      <c r="BM138" s="363">
        <v>539013.41608560004</v>
      </c>
      <c r="BN138" s="357" t="s">
        <v>398</v>
      </c>
      <c r="BO138" s="363"/>
      <c r="BP138" s="364">
        <v>37434</v>
      </c>
      <c r="BQ138" s="364">
        <v>46539</v>
      </c>
      <c r="BR138" s="363">
        <v>44416.12</v>
      </c>
      <c r="BS138" s="363">
        <v>77</v>
      </c>
      <c r="BT138" s="363">
        <v>29.84</v>
      </c>
    </row>
    <row r="139" spans="1:72" s="344" customFormat="1" ht="18.2" customHeight="1" x14ac:dyDescent="0.15">
      <c r="A139" s="347">
        <v>137</v>
      </c>
      <c r="B139" s="348" t="s">
        <v>313</v>
      </c>
      <c r="C139" s="348" t="s">
        <v>17</v>
      </c>
      <c r="D139" s="349">
        <v>45200</v>
      </c>
      <c r="E139" s="350" t="s">
        <v>586</v>
      </c>
      <c r="F139" s="351">
        <v>1</v>
      </c>
      <c r="G139" s="351">
        <v>0</v>
      </c>
      <c r="H139" s="352">
        <v>24442.35</v>
      </c>
      <c r="I139" s="352">
        <v>0</v>
      </c>
      <c r="J139" s="352">
        <v>0</v>
      </c>
      <c r="K139" s="352">
        <v>24442.35</v>
      </c>
      <c r="L139" s="352">
        <v>447.89</v>
      </c>
      <c r="M139" s="352">
        <v>0</v>
      </c>
      <c r="N139" s="352">
        <v>0</v>
      </c>
      <c r="O139" s="352">
        <v>0</v>
      </c>
      <c r="P139" s="352">
        <v>0</v>
      </c>
      <c r="Q139" s="352">
        <v>0</v>
      </c>
      <c r="R139" s="352">
        <v>0</v>
      </c>
      <c r="S139" s="352">
        <v>24442.35</v>
      </c>
      <c r="T139" s="352">
        <v>0</v>
      </c>
      <c r="U139" s="352">
        <v>208.17</v>
      </c>
      <c r="V139" s="352">
        <v>0</v>
      </c>
      <c r="W139" s="352">
        <v>0</v>
      </c>
      <c r="X139" s="352">
        <v>0</v>
      </c>
      <c r="Y139" s="352">
        <v>0</v>
      </c>
      <c r="Z139" s="352">
        <v>0</v>
      </c>
      <c r="AA139" s="352">
        <v>208.17</v>
      </c>
      <c r="AB139" s="352">
        <v>0</v>
      </c>
      <c r="AC139" s="352">
        <v>0</v>
      </c>
      <c r="AD139" s="352">
        <v>0</v>
      </c>
      <c r="AE139" s="352">
        <v>0</v>
      </c>
      <c r="AF139" s="352">
        <v>0</v>
      </c>
      <c r="AG139" s="352">
        <v>0</v>
      </c>
      <c r="AH139" s="352">
        <v>0</v>
      </c>
      <c r="AI139" s="352">
        <v>0.06</v>
      </c>
      <c r="AJ139" s="352">
        <v>0</v>
      </c>
      <c r="AK139" s="352">
        <v>0</v>
      </c>
      <c r="AL139" s="352">
        <v>0</v>
      </c>
      <c r="AM139" s="352">
        <v>0</v>
      </c>
      <c r="AN139" s="352">
        <v>0</v>
      </c>
      <c r="AO139" s="352">
        <v>0</v>
      </c>
      <c r="AP139" s="352">
        <v>0</v>
      </c>
      <c r="AQ139" s="352">
        <v>0</v>
      </c>
      <c r="AR139" s="352">
        <v>0</v>
      </c>
      <c r="AS139" s="352">
        <v>5.8428000000000001E-2</v>
      </c>
      <c r="AT139" s="352">
        <v>0</v>
      </c>
      <c r="AU139" s="352">
        <f t="shared" si="2"/>
        <v>1.571999999999997E-3</v>
      </c>
      <c r="AV139" s="352">
        <v>447.89</v>
      </c>
      <c r="AW139" s="352">
        <v>208.17</v>
      </c>
      <c r="AX139" s="353">
        <v>45</v>
      </c>
      <c r="AY139" s="353">
        <v>300</v>
      </c>
      <c r="AZ139" s="352">
        <v>246594.47</v>
      </c>
      <c r="BA139" s="352">
        <v>70983</v>
      </c>
      <c r="BB139" s="354">
        <v>90</v>
      </c>
      <c r="BC139" s="354">
        <v>30.9906808672499</v>
      </c>
      <c r="BD139" s="354">
        <v>10.220000000000001</v>
      </c>
      <c r="BE139" s="354"/>
      <c r="BF139" s="350" t="s">
        <v>472</v>
      </c>
      <c r="BG139" s="347"/>
      <c r="BH139" s="350" t="s">
        <v>565</v>
      </c>
      <c r="BI139" s="350" t="s">
        <v>574</v>
      </c>
      <c r="BJ139" s="350" t="s">
        <v>575</v>
      </c>
      <c r="BK139" s="350" t="s">
        <v>487</v>
      </c>
      <c r="BL139" s="348" t="s">
        <v>0</v>
      </c>
      <c r="BM139" s="354">
        <v>192433.76606775</v>
      </c>
      <c r="BN139" s="348" t="s">
        <v>398</v>
      </c>
      <c r="BO139" s="354"/>
      <c r="BP139" s="355">
        <v>37434</v>
      </c>
      <c r="BQ139" s="355">
        <v>46539</v>
      </c>
      <c r="BR139" s="354">
        <v>160.59</v>
      </c>
      <c r="BS139" s="354">
        <v>154</v>
      </c>
      <c r="BT139" s="354">
        <v>0</v>
      </c>
    </row>
    <row r="140" spans="1:72" s="344" customFormat="1" ht="18.2" customHeight="1" x14ac:dyDescent="0.15">
      <c r="A140" s="356">
        <v>138</v>
      </c>
      <c r="B140" s="357" t="s">
        <v>313</v>
      </c>
      <c r="C140" s="357" t="s">
        <v>17</v>
      </c>
      <c r="D140" s="358">
        <v>45200</v>
      </c>
      <c r="E140" s="359" t="s">
        <v>379</v>
      </c>
      <c r="F140" s="360">
        <v>78</v>
      </c>
      <c r="G140" s="360">
        <v>77</v>
      </c>
      <c r="H140" s="361">
        <v>35381.54</v>
      </c>
      <c r="I140" s="361">
        <v>35180.949999999997</v>
      </c>
      <c r="J140" s="361">
        <v>0</v>
      </c>
      <c r="K140" s="361">
        <v>70562.490000000005</v>
      </c>
      <c r="L140" s="361">
        <v>619.27</v>
      </c>
      <c r="M140" s="361">
        <v>0</v>
      </c>
      <c r="N140" s="361">
        <v>0</v>
      </c>
      <c r="O140" s="361">
        <v>0</v>
      </c>
      <c r="P140" s="361">
        <v>0</v>
      </c>
      <c r="Q140" s="361">
        <v>0</v>
      </c>
      <c r="R140" s="361">
        <v>0</v>
      </c>
      <c r="S140" s="361">
        <v>70562.490000000005</v>
      </c>
      <c r="T140" s="361">
        <v>34971.129999999997</v>
      </c>
      <c r="U140" s="361">
        <v>291.86</v>
      </c>
      <c r="V140" s="361">
        <v>0</v>
      </c>
      <c r="W140" s="361">
        <v>0</v>
      </c>
      <c r="X140" s="361">
        <v>0</v>
      </c>
      <c r="Y140" s="361">
        <v>0</v>
      </c>
      <c r="Z140" s="361">
        <v>0</v>
      </c>
      <c r="AA140" s="361">
        <v>35262.99</v>
      </c>
      <c r="AB140" s="361">
        <v>0</v>
      </c>
      <c r="AC140" s="361">
        <v>0</v>
      </c>
      <c r="AD140" s="361">
        <v>0</v>
      </c>
      <c r="AE140" s="361">
        <v>0</v>
      </c>
      <c r="AF140" s="361">
        <v>0</v>
      </c>
      <c r="AG140" s="361">
        <v>0</v>
      </c>
      <c r="AH140" s="361">
        <v>0</v>
      </c>
      <c r="AI140" s="361">
        <v>0</v>
      </c>
      <c r="AJ140" s="361">
        <v>0</v>
      </c>
      <c r="AK140" s="361">
        <v>0</v>
      </c>
      <c r="AL140" s="361">
        <v>0</v>
      </c>
      <c r="AM140" s="361">
        <v>0</v>
      </c>
      <c r="AN140" s="361">
        <v>0</v>
      </c>
      <c r="AO140" s="361">
        <v>0</v>
      </c>
      <c r="AP140" s="361">
        <v>0</v>
      </c>
      <c r="AQ140" s="361">
        <v>0</v>
      </c>
      <c r="AR140" s="361">
        <v>0</v>
      </c>
      <c r="AS140" s="361">
        <v>0</v>
      </c>
      <c r="AT140" s="361">
        <v>0</v>
      </c>
      <c r="AU140" s="361">
        <f t="shared" si="2"/>
        <v>0</v>
      </c>
      <c r="AV140" s="361">
        <v>35800.22</v>
      </c>
      <c r="AW140" s="361">
        <v>35262.99</v>
      </c>
      <c r="AX140" s="362">
        <v>45</v>
      </c>
      <c r="AY140" s="362">
        <v>300</v>
      </c>
      <c r="AZ140" s="361">
        <v>380561.87</v>
      </c>
      <c r="BA140" s="361">
        <v>101050</v>
      </c>
      <c r="BB140" s="363">
        <v>83.46</v>
      </c>
      <c r="BC140" s="363">
        <v>58.279519202375099</v>
      </c>
      <c r="BD140" s="363">
        <v>9.9</v>
      </c>
      <c r="BE140" s="363"/>
      <c r="BF140" s="359" t="s">
        <v>472</v>
      </c>
      <c r="BG140" s="356"/>
      <c r="BH140" s="359" t="s">
        <v>482</v>
      </c>
      <c r="BI140" s="359" t="s">
        <v>582</v>
      </c>
      <c r="BJ140" s="359"/>
      <c r="BK140" s="359" t="s">
        <v>277</v>
      </c>
      <c r="BL140" s="357" t="s">
        <v>0</v>
      </c>
      <c r="BM140" s="363">
        <v>555536.01408284996</v>
      </c>
      <c r="BN140" s="357" t="s">
        <v>398</v>
      </c>
      <c r="BO140" s="363"/>
      <c r="BP140" s="364">
        <v>37470</v>
      </c>
      <c r="BQ140" s="364">
        <v>46600</v>
      </c>
      <c r="BR140" s="363">
        <v>22310.66</v>
      </c>
      <c r="BS140" s="363">
        <v>132.44999999999999</v>
      </c>
      <c r="BT140" s="363">
        <v>29.7</v>
      </c>
    </row>
    <row r="141" spans="1:72" s="344" customFormat="1" ht="18.2" customHeight="1" x14ac:dyDescent="0.15">
      <c r="A141" s="347">
        <v>139</v>
      </c>
      <c r="B141" s="348" t="s">
        <v>313</v>
      </c>
      <c r="C141" s="348" t="s">
        <v>17</v>
      </c>
      <c r="D141" s="349">
        <v>45200</v>
      </c>
      <c r="E141" s="350" t="s">
        <v>587</v>
      </c>
      <c r="F141" s="351">
        <v>5</v>
      </c>
      <c r="G141" s="351">
        <v>4</v>
      </c>
      <c r="H141" s="352">
        <v>35381.910000000003</v>
      </c>
      <c r="I141" s="352">
        <v>2036.03</v>
      </c>
      <c r="J141" s="352">
        <v>0</v>
      </c>
      <c r="K141" s="352">
        <v>37417.94</v>
      </c>
      <c r="L141" s="352">
        <v>663.9</v>
      </c>
      <c r="M141" s="352">
        <v>0</v>
      </c>
      <c r="N141" s="352">
        <v>0</v>
      </c>
      <c r="O141" s="352">
        <v>0</v>
      </c>
      <c r="P141" s="352">
        <v>0</v>
      </c>
      <c r="Q141" s="352">
        <v>0</v>
      </c>
      <c r="R141" s="352">
        <v>0</v>
      </c>
      <c r="S141" s="352">
        <v>37417.94</v>
      </c>
      <c r="T141" s="352">
        <v>913.29</v>
      </c>
      <c r="U141" s="352">
        <v>291.86</v>
      </c>
      <c r="V141" s="352">
        <v>0</v>
      </c>
      <c r="W141" s="352">
        <v>0</v>
      </c>
      <c r="X141" s="352">
        <v>0</v>
      </c>
      <c r="Y141" s="352">
        <v>0</v>
      </c>
      <c r="Z141" s="352">
        <v>0</v>
      </c>
      <c r="AA141" s="352">
        <v>1205.1500000000001</v>
      </c>
      <c r="AB141" s="352">
        <v>0</v>
      </c>
      <c r="AC141" s="352">
        <v>0</v>
      </c>
      <c r="AD141" s="352">
        <v>0</v>
      </c>
      <c r="AE141" s="352">
        <v>0</v>
      </c>
      <c r="AF141" s="352">
        <v>0</v>
      </c>
      <c r="AG141" s="352">
        <v>0</v>
      </c>
      <c r="AH141" s="352">
        <v>0</v>
      </c>
      <c r="AI141" s="352">
        <v>0</v>
      </c>
      <c r="AJ141" s="352">
        <v>0</v>
      </c>
      <c r="AK141" s="352">
        <v>0</v>
      </c>
      <c r="AL141" s="352">
        <v>0</v>
      </c>
      <c r="AM141" s="352">
        <v>0</v>
      </c>
      <c r="AN141" s="352">
        <v>0</v>
      </c>
      <c r="AO141" s="352">
        <v>0</v>
      </c>
      <c r="AP141" s="352">
        <v>0</v>
      </c>
      <c r="AQ141" s="352">
        <v>0</v>
      </c>
      <c r="AR141" s="352">
        <v>0</v>
      </c>
      <c r="AS141" s="352">
        <v>0</v>
      </c>
      <c r="AT141" s="352">
        <v>0</v>
      </c>
      <c r="AU141" s="352">
        <f t="shared" si="2"/>
        <v>0</v>
      </c>
      <c r="AV141" s="352">
        <v>2699.93</v>
      </c>
      <c r="AW141" s="352">
        <v>1205.1500000000001</v>
      </c>
      <c r="AX141" s="353">
        <v>45</v>
      </c>
      <c r="AY141" s="353">
        <v>300</v>
      </c>
      <c r="AZ141" s="352">
        <v>380922.42</v>
      </c>
      <c r="BA141" s="352">
        <v>106000</v>
      </c>
      <c r="BB141" s="354">
        <v>87.55</v>
      </c>
      <c r="BC141" s="354">
        <v>30.905100443396201</v>
      </c>
      <c r="BD141" s="354">
        <v>9.9</v>
      </c>
      <c r="BE141" s="354"/>
      <c r="BF141" s="350" t="s">
        <v>472</v>
      </c>
      <c r="BG141" s="347"/>
      <c r="BH141" s="350" t="s">
        <v>482</v>
      </c>
      <c r="BI141" s="350" t="s">
        <v>582</v>
      </c>
      <c r="BJ141" s="350"/>
      <c r="BK141" s="350" t="s">
        <v>487</v>
      </c>
      <c r="BL141" s="348" t="s">
        <v>0</v>
      </c>
      <c r="BM141" s="354">
        <v>294590.13199209998</v>
      </c>
      <c r="BN141" s="348" t="s">
        <v>398</v>
      </c>
      <c r="BO141" s="354"/>
      <c r="BP141" s="355">
        <v>37481</v>
      </c>
      <c r="BQ141" s="355">
        <v>46600</v>
      </c>
      <c r="BR141" s="354">
        <v>1185.31</v>
      </c>
      <c r="BS141" s="354">
        <v>277.88</v>
      </c>
      <c r="BT141" s="354">
        <v>59.38</v>
      </c>
    </row>
    <row r="142" spans="1:72" s="344" customFormat="1" ht="18.2" customHeight="1" x14ac:dyDescent="0.15">
      <c r="A142" s="356">
        <v>140</v>
      </c>
      <c r="B142" s="357" t="s">
        <v>313</v>
      </c>
      <c r="C142" s="357" t="s">
        <v>17</v>
      </c>
      <c r="D142" s="358">
        <v>45200</v>
      </c>
      <c r="E142" s="359" t="s">
        <v>380</v>
      </c>
      <c r="F142" s="360">
        <v>8</v>
      </c>
      <c r="G142" s="360">
        <v>7</v>
      </c>
      <c r="H142" s="361">
        <v>31198.400000000001</v>
      </c>
      <c r="I142" s="361">
        <v>3690.43</v>
      </c>
      <c r="J142" s="361">
        <v>0</v>
      </c>
      <c r="K142" s="361">
        <v>34888.83</v>
      </c>
      <c r="L142" s="361">
        <v>546.03</v>
      </c>
      <c r="M142" s="361">
        <v>0</v>
      </c>
      <c r="N142" s="361">
        <v>0</v>
      </c>
      <c r="O142" s="361">
        <v>0</v>
      </c>
      <c r="P142" s="361">
        <v>0</v>
      </c>
      <c r="Q142" s="361">
        <v>0</v>
      </c>
      <c r="R142" s="361">
        <v>0</v>
      </c>
      <c r="S142" s="361">
        <v>34888.83</v>
      </c>
      <c r="T142" s="361">
        <v>1654.56</v>
      </c>
      <c r="U142" s="361">
        <v>257.35000000000002</v>
      </c>
      <c r="V142" s="361">
        <v>0</v>
      </c>
      <c r="W142" s="361">
        <v>0</v>
      </c>
      <c r="X142" s="361">
        <v>0</v>
      </c>
      <c r="Y142" s="361">
        <v>0</v>
      </c>
      <c r="Z142" s="361">
        <v>0</v>
      </c>
      <c r="AA142" s="361">
        <v>1911.91</v>
      </c>
      <c r="AB142" s="361">
        <v>0</v>
      </c>
      <c r="AC142" s="361">
        <v>0</v>
      </c>
      <c r="AD142" s="361">
        <v>0</v>
      </c>
      <c r="AE142" s="361">
        <v>0</v>
      </c>
      <c r="AF142" s="361">
        <v>0</v>
      </c>
      <c r="AG142" s="361">
        <v>0</v>
      </c>
      <c r="AH142" s="361">
        <v>0</v>
      </c>
      <c r="AI142" s="361">
        <v>0</v>
      </c>
      <c r="AJ142" s="361">
        <v>0</v>
      </c>
      <c r="AK142" s="361">
        <v>0</v>
      </c>
      <c r="AL142" s="361">
        <v>0</v>
      </c>
      <c r="AM142" s="361">
        <v>0</v>
      </c>
      <c r="AN142" s="361">
        <v>0</v>
      </c>
      <c r="AO142" s="361">
        <v>0</v>
      </c>
      <c r="AP142" s="361">
        <v>0</v>
      </c>
      <c r="AQ142" s="361">
        <v>0</v>
      </c>
      <c r="AR142" s="361">
        <v>0</v>
      </c>
      <c r="AS142" s="361">
        <v>0</v>
      </c>
      <c r="AT142" s="361">
        <v>0</v>
      </c>
      <c r="AU142" s="361">
        <f t="shared" si="2"/>
        <v>0</v>
      </c>
      <c r="AV142" s="361">
        <v>4236.46</v>
      </c>
      <c r="AW142" s="361">
        <v>1911.91</v>
      </c>
      <c r="AX142" s="362">
        <v>45</v>
      </c>
      <c r="AY142" s="362">
        <v>300</v>
      </c>
      <c r="AZ142" s="361">
        <v>311950.68</v>
      </c>
      <c r="BA142" s="361">
        <v>89100</v>
      </c>
      <c r="BB142" s="363">
        <v>90</v>
      </c>
      <c r="BC142" s="363">
        <v>35.241242424242401</v>
      </c>
      <c r="BD142" s="363">
        <v>9.9</v>
      </c>
      <c r="BE142" s="363"/>
      <c r="BF142" s="359" t="s">
        <v>472</v>
      </c>
      <c r="BG142" s="356"/>
      <c r="BH142" s="359" t="s">
        <v>316</v>
      </c>
      <c r="BI142" s="359" t="s">
        <v>476</v>
      </c>
      <c r="BJ142" s="359"/>
      <c r="BK142" s="359" t="s">
        <v>277</v>
      </c>
      <c r="BL142" s="357" t="s">
        <v>0</v>
      </c>
      <c r="BM142" s="363">
        <v>274678.53748095001</v>
      </c>
      <c r="BN142" s="357" t="s">
        <v>398</v>
      </c>
      <c r="BO142" s="363"/>
      <c r="BP142" s="364">
        <v>37495</v>
      </c>
      <c r="BQ142" s="364">
        <v>46600</v>
      </c>
      <c r="BR142" s="363">
        <v>1758.82</v>
      </c>
      <c r="BS142" s="363">
        <v>233.56</v>
      </c>
      <c r="BT142" s="363">
        <v>59.24</v>
      </c>
    </row>
    <row r="143" spans="1:72" s="344" customFormat="1" ht="18.2" customHeight="1" x14ac:dyDescent="0.15">
      <c r="A143" s="347">
        <v>141</v>
      </c>
      <c r="B143" s="348" t="s">
        <v>313</v>
      </c>
      <c r="C143" s="348" t="s">
        <v>17</v>
      </c>
      <c r="D143" s="349">
        <v>45200</v>
      </c>
      <c r="E143" s="350" t="s">
        <v>381</v>
      </c>
      <c r="F143" s="351">
        <v>153</v>
      </c>
      <c r="G143" s="351">
        <v>152</v>
      </c>
      <c r="H143" s="352">
        <v>24851.63</v>
      </c>
      <c r="I143" s="352">
        <v>37599</v>
      </c>
      <c r="J143" s="352">
        <v>0</v>
      </c>
      <c r="K143" s="352">
        <v>62450.63</v>
      </c>
      <c r="L143" s="352">
        <v>435.03</v>
      </c>
      <c r="M143" s="352">
        <v>0</v>
      </c>
      <c r="N143" s="352">
        <v>0</v>
      </c>
      <c r="O143" s="352">
        <v>0</v>
      </c>
      <c r="P143" s="352">
        <v>0</v>
      </c>
      <c r="Q143" s="352">
        <v>0</v>
      </c>
      <c r="R143" s="352">
        <v>0</v>
      </c>
      <c r="S143" s="352">
        <v>62450.63</v>
      </c>
      <c r="T143" s="352">
        <v>59364.62</v>
      </c>
      <c r="U143" s="352">
        <v>205</v>
      </c>
      <c r="V143" s="352">
        <v>0</v>
      </c>
      <c r="W143" s="352">
        <v>0</v>
      </c>
      <c r="X143" s="352">
        <v>0</v>
      </c>
      <c r="Y143" s="352">
        <v>0</v>
      </c>
      <c r="Z143" s="352">
        <v>0</v>
      </c>
      <c r="AA143" s="352">
        <v>59569.62</v>
      </c>
      <c r="AB143" s="352">
        <v>0</v>
      </c>
      <c r="AC143" s="352">
        <v>0</v>
      </c>
      <c r="AD143" s="352">
        <v>0</v>
      </c>
      <c r="AE143" s="352">
        <v>0</v>
      </c>
      <c r="AF143" s="352">
        <v>0</v>
      </c>
      <c r="AG143" s="352">
        <v>0</v>
      </c>
      <c r="AH143" s="352">
        <v>0</v>
      </c>
      <c r="AI143" s="352">
        <v>0</v>
      </c>
      <c r="AJ143" s="352">
        <v>0</v>
      </c>
      <c r="AK143" s="352">
        <v>0</v>
      </c>
      <c r="AL143" s="352">
        <v>0</v>
      </c>
      <c r="AM143" s="352">
        <v>0</v>
      </c>
      <c r="AN143" s="352">
        <v>0</v>
      </c>
      <c r="AO143" s="352">
        <v>0</v>
      </c>
      <c r="AP143" s="352">
        <v>0</v>
      </c>
      <c r="AQ143" s="352">
        <v>0</v>
      </c>
      <c r="AR143" s="352">
        <v>0</v>
      </c>
      <c r="AS143" s="352">
        <v>0</v>
      </c>
      <c r="AT143" s="352">
        <v>0</v>
      </c>
      <c r="AU143" s="352">
        <f t="shared" si="2"/>
        <v>0</v>
      </c>
      <c r="AV143" s="352">
        <v>38034.03</v>
      </c>
      <c r="AW143" s="352">
        <v>59569.62</v>
      </c>
      <c r="AX143" s="353">
        <v>45</v>
      </c>
      <c r="AY143" s="353">
        <v>300</v>
      </c>
      <c r="AZ143" s="352">
        <v>248635.86</v>
      </c>
      <c r="BA143" s="352">
        <v>70983</v>
      </c>
      <c r="BB143" s="354">
        <v>90</v>
      </c>
      <c r="BC143" s="354">
        <v>79.1817294281729</v>
      </c>
      <c r="BD143" s="354">
        <v>9.9</v>
      </c>
      <c r="BE143" s="354"/>
      <c r="BF143" s="350" t="s">
        <v>472</v>
      </c>
      <c r="BG143" s="347"/>
      <c r="BH143" s="350" t="s">
        <v>565</v>
      </c>
      <c r="BI143" s="350" t="s">
        <v>574</v>
      </c>
      <c r="BJ143" s="350"/>
      <c r="BK143" s="350" t="s">
        <v>277</v>
      </c>
      <c r="BL143" s="348" t="s">
        <v>0</v>
      </c>
      <c r="BM143" s="354">
        <v>491671.62421794998</v>
      </c>
      <c r="BN143" s="348" t="s">
        <v>398</v>
      </c>
      <c r="BO143" s="354"/>
      <c r="BP143" s="355">
        <v>37498</v>
      </c>
      <c r="BQ143" s="355">
        <v>46600</v>
      </c>
      <c r="BR143" s="354">
        <v>34077.410000000003</v>
      </c>
      <c r="BS143" s="354">
        <v>100</v>
      </c>
      <c r="BT143" s="354">
        <v>29.6</v>
      </c>
    </row>
    <row r="144" spans="1:72" s="344" customFormat="1" ht="18.2" customHeight="1" x14ac:dyDescent="0.15">
      <c r="A144" s="356">
        <v>142</v>
      </c>
      <c r="B144" s="357" t="s">
        <v>313</v>
      </c>
      <c r="C144" s="357" t="s">
        <v>17</v>
      </c>
      <c r="D144" s="358">
        <v>45200</v>
      </c>
      <c r="E144" s="359" t="s">
        <v>382</v>
      </c>
      <c r="F144" s="360">
        <v>114</v>
      </c>
      <c r="G144" s="360">
        <v>113</v>
      </c>
      <c r="H144" s="361">
        <v>58823.71</v>
      </c>
      <c r="I144" s="361">
        <v>24574.28</v>
      </c>
      <c r="J144" s="361">
        <v>0</v>
      </c>
      <c r="K144" s="361">
        <v>83397.990000000005</v>
      </c>
      <c r="L144" s="361">
        <v>339.31</v>
      </c>
      <c r="M144" s="361">
        <v>0</v>
      </c>
      <c r="N144" s="361">
        <v>0</v>
      </c>
      <c r="O144" s="361">
        <v>0</v>
      </c>
      <c r="P144" s="361">
        <v>0</v>
      </c>
      <c r="Q144" s="361">
        <v>0</v>
      </c>
      <c r="R144" s="361">
        <v>0</v>
      </c>
      <c r="S144" s="361">
        <v>83397.990000000005</v>
      </c>
      <c r="T144" s="361">
        <v>70262.710000000006</v>
      </c>
      <c r="U144" s="361">
        <v>499.98</v>
      </c>
      <c r="V144" s="361">
        <v>0</v>
      </c>
      <c r="W144" s="361">
        <v>0</v>
      </c>
      <c r="X144" s="361">
        <v>0</v>
      </c>
      <c r="Y144" s="361">
        <v>0</v>
      </c>
      <c r="Z144" s="361">
        <v>0</v>
      </c>
      <c r="AA144" s="361">
        <v>70762.69</v>
      </c>
      <c r="AB144" s="361">
        <v>0</v>
      </c>
      <c r="AC144" s="361">
        <v>0</v>
      </c>
      <c r="AD144" s="361">
        <v>0</v>
      </c>
      <c r="AE144" s="361">
        <v>0</v>
      </c>
      <c r="AF144" s="361">
        <v>0</v>
      </c>
      <c r="AG144" s="361">
        <v>0</v>
      </c>
      <c r="AH144" s="361">
        <v>0</v>
      </c>
      <c r="AI144" s="361">
        <v>0</v>
      </c>
      <c r="AJ144" s="361">
        <v>0</v>
      </c>
      <c r="AK144" s="361">
        <v>0</v>
      </c>
      <c r="AL144" s="361">
        <v>0</v>
      </c>
      <c r="AM144" s="361">
        <v>0</v>
      </c>
      <c r="AN144" s="361">
        <v>0</v>
      </c>
      <c r="AO144" s="361">
        <v>0</v>
      </c>
      <c r="AP144" s="361">
        <v>0</v>
      </c>
      <c r="AQ144" s="361">
        <v>0</v>
      </c>
      <c r="AR144" s="361">
        <v>0</v>
      </c>
      <c r="AS144" s="361">
        <v>0</v>
      </c>
      <c r="AT144" s="361">
        <v>0</v>
      </c>
      <c r="AU144" s="361">
        <f t="shared" si="2"/>
        <v>0</v>
      </c>
      <c r="AV144" s="361">
        <v>24913.59</v>
      </c>
      <c r="AW144" s="361">
        <v>70762.69</v>
      </c>
      <c r="AX144" s="362">
        <v>105</v>
      </c>
      <c r="AY144" s="362">
        <v>360</v>
      </c>
      <c r="AZ144" s="361">
        <v>329433.84999999998</v>
      </c>
      <c r="BA144" s="361">
        <v>94050</v>
      </c>
      <c r="BB144" s="363">
        <v>90</v>
      </c>
      <c r="BC144" s="363">
        <v>79.806688995215296</v>
      </c>
      <c r="BD144" s="363">
        <v>10.199999999999999</v>
      </c>
      <c r="BE144" s="363"/>
      <c r="BF144" s="359" t="s">
        <v>472</v>
      </c>
      <c r="BG144" s="356"/>
      <c r="BH144" s="359" t="s">
        <v>567</v>
      </c>
      <c r="BI144" s="359" t="s">
        <v>588</v>
      </c>
      <c r="BJ144" s="359"/>
      <c r="BK144" s="359" t="s">
        <v>277</v>
      </c>
      <c r="BL144" s="357" t="s">
        <v>0</v>
      </c>
      <c r="BM144" s="363">
        <v>656589.45634034998</v>
      </c>
      <c r="BN144" s="357" t="s">
        <v>398</v>
      </c>
      <c r="BO144" s="363"/>
      <c r="BP144" s="364">
        <v>37498</v>
      </c>
      <c r="BQ144" s="364">
        <v>48427</v>
      </c>
      <c r="BR144" s="363">
        <v>37314.9</v>
      </c>
      <c r="BS144" s="363">
        <v>100</v>
      </c>
      <c r="BT144" s="363">
        <v>29.62</v>
      </c>
    </row>
    <row r="145" spans="1:72" s="344" customFormat="1" ht="18.2" customHeight="1" x14ac:dyDescent="0.15">
      <c r="A145" s="347">
        <v>143</v>
      </c>
      <c r="B145" s="348" t="s">
        <v>313</v>
      </c>
      <c r="C145" s="348" t="s">
        <v>17</v>
      </c>
      <c r="D145" s="349">
        <v>45200</v>
      </c>
      <c r="E145" s="350" t="s">
        <v>589</v>
      </c>
      <c r="F145" s="351">
        <v>1</v>
      </c>
      <c r="G145" s="351">
        <v>1</v>
      </c>
      <c r="H145" s="352">
        <v>24086.71</v>
      </c>
      <c r="I145" s="352">
        <v>347.4</v>
      </c>
      <c r="J145" s="352">
        <v>0</v>
      </c>
      <c r="K145" s="352">
        <v>24434.11</v>
      </c>
      <c r="L145" s="352">
        <v>416.48</v>
      </c>
      <c r="M145" s="352">
        <v>0</v>
      </c>
      <c r="N145" s="352">
        <v>0</v>
      </c>
      <c r="O145" s="352">
        <v>347.4</v>
      </c>
      <c r="P145" s="352">
        <v>40.96</v>
      </c>
      <c r="Q145" s="352">
        <v>0</v>
      </c>
      <c r="R145" s="352">
        <v>0</v>
      </c>
      <c r="S145" s="352">
        <v>24045.75</v>
      </c>
      <c r="T145" s="352">
        <v>0</v>
      </c>
      <c r="U145" s="352">
        <v>196.28</v>
      </c>
      <c r="V145" s="352">
        <v>0</v>
      </c>
      <c r="W145" s="352">
        <v>0</v>
      </c>
      <c r="X145" s="352">
        <v>196.28</v>
      </c>
      <c r="Y145" s="352">
        <v>0</v>
      </c>
      <c r="Z145" s="352">
        <v>0</v>
      </c>
      <c r="AA145" s="352">
        <v>0</v>
      </c>
      <c r="AB145" s="352">
        <v>100</v>
      </c>
      <c r="AC145" s="352">
        <v>0</v>
      </c>
      <c r="AD145" s="352">
        <v>0</v>
      </c>
      <c r="AE145" s="352">
        <v>0</v>
      </c>
      <c r="AF145" s="352">
        <v>29.49</v>
      </c>
      <c r="AG145" s="352">
        <v>0</v>
      </c>
      <c r="AH145" s="352">
        <v>37.78</v>
      </c>
      <c r="AI145" s="352">
        <v>43.03</v>
      </c>
      <c r="AJ145" s="352">
        <v>0</v>
      </c>
      <c r="AK145" s="352">
        <v>0</v>
      </c>
      <c r="AL145" s="352">
        <v>0</v>
      </c>
      <c r="AM145" s="352">
        <v>0</v>
      </c>
      <c r="AN145" s="352">
        <v>0</v>
      </c>
      <c r="AO145" s="352">
        <v>0</v>
      </c>
      <c r="AP145" s="352">
        <v>0</v>
      </c>
      <c r="AQ145" s="352">
        <v>0</v>
      </c>
      <c r="AR145" s="352">
        <v>0</v>
      </c>
      <c r="AS145" s="352">
        <v>2.5400000000000002E-3</v>
      </c>
      <c r="AT145" s="352">
        <v>0</v>
      </c>
      <c r="AU145" s="352">
        <f t="shared" si="2"/>
        <v>794.9374600000001</v>
      </c>
      <c r="AV145" s="352">
        <v>375.52</v>
      </c>
      <c r="AW145" s="352">
        <v>0</v>
      </c>
      <c r="AX145" s="353">
        <v>46</v>
      </c>
      <c r="AY145" s="353">
        <v>300</v>
      </c>
      <c r="AZ145" s="352">
        <v>310031.53000000003</v>
      </c>
      <c r="BA145" s="352">
        <v>68600</v>
      </c>
      <c r="BB145" s="354">
        <v>70</v>
      </c>
      <c r="BC145" s="354">
        <v>24.536479591836699</v>
      </c>
      <c r="BD145" s="354">
        <v>9.7799999999999994</v>
      </c>
      <c r="BE145" s="354"/>
      <c r="BF145" s="350" t="s">
        <v>472</v>
      </c>
      <c r="BG145" s="347"/>
      <c r="BH145" s="350" t="s">
        <v>316</v>
      </c>
      <c r="BI145" s="350" t="s">
        <v>500</v>
      </c>
      <c r="BJ145" s="350" t="s">
        <v>590</v>
      </c>
      <c r="BK145" s="350" t="s">
        <v>487</v>
      </c>
      <c r="BL145" s="348" t="s">
        <v>0</v>
      </c>
      <c r="BM145" s="354">
        <v>189311.34814875</v>
      </c>
      <c r="BN145" s="348" t="s">
        <v>398</v>
      </c>
      <c r="BO145" s="354"/>
      <c r="BP145" s="355">
        <v>37526</v>
      </c>
      <c r="BQ145" s="355">
        <v>46631</v>
      </c>
      <c r="BR145" s="354">
        <v>0</v>
      </c>
      <c r="BS145" s="354">
        <v>100</v>
      </c>
      <c r="BT145" s="354">
        <v>29.49</v>
      </c>
    </row>
    <row r="146" spans="1:72" s="344" customFormat="1" ht="18.2" customHeight="1" x14ac:dyDescent="0.15">
      <c r="A146" s="356">
        <v>144</v>
      </c>
      <c r="B146" s="357" t="s">
        <v>313</v>
      </c>
      <c r="C146" s="357" t="s">
        <v>17</v>
      </c>
      <c r="D146" s="358">
        <v>45200</v>
      </c>
      <c r="E146" s="359" t="s">
        <v>591</v>
      </c>
      <c r="F146" s="360">
        <v>1</v>
      </c>
      <c r="G146" s="360">
        <v>0</v>
      </c>
      <c r="H146" s="361">
        <v>27629.53</v>
      </c>
      <c r="I146" s="361">
        <v>0</v>
      </c>
      <c r="J146" s="361">
        <v>0</v>
      </c>
      <c r="K146" s="361">
        <v>27629.53</v>
      </c>
      <c r="L146" s="361">
        <v>837.15</v>
      </c>
      <c r="M146" s="361">
        <v>0</v>
      </c>
      <c r="N146" s="361">
        <v>0</v>
      </c>
      <c r="O146" s="361">
        <v>0</v>
      </c>
      <c r="P146" s="361">
        <v>0</v>
      </c>
      <c r="Q146" s="361">
        <v>0</v>
      </c>
      <c r="R146" s="361">
        <v>0</v>
      </c>
      <c r="S146" s="361">
        <v>27629.53</v>
      </c>
      <c r="T146" s="361">
        <v>0</v>
      </c>
      <c r="U146" s="361">
        <v>228.17</v>
      </c>
      <c r="V146" s="361">
        <v>0</v>
      </c>
      <c r="W146" s="361">
        <v>0</v>
      </c>
      <c r="X146" s="361">
        <v>0</v>
      </c>
      <c r="Y146" s="361">
        <v>0</v>
      </c>
      <c r="Z146" s="361">
        <v>0</v>
      </c>
      <c r="AA146" s="361">
        <v>228.17</v>
      </c>
      <c r="AB146" s="361">
        <v>0</v>
      </c>
      <c r="AC146" s="361">
        <v>0</v>
      </c>
      <c r="AD146" s="361">
        <v>0</v>
      </c>
      <c r="AE146" s="361">
        <v>0</v>
      </c>
      <c r="AF146" s="361">
        <v>0</v>
      </c>
      <c r="AG146" s="361">
        <v>0</v>
      </c>
      <c r="AH146" s="361">
        <v>0</v>
      </c>
      <c r="AI146" s="361">
        <v>0.01</v>
      </c>
      <c r="AJ146" s="361">
        <v>0</v>
      </c>
      <c r="AK146" s="361">
        <v>0</v>
      </c>
      <c r="AL146" s="361">
        <v>0</v>
      </c>
      <c r="AM146" s="361">
        <v>0</v>
      </c>
      <c r="AN146" s="361">
        <v>0</v>
      </c>
      <c r="AO146" s="361">
        <v>0</v>
      </c>
      <c r="AP146" s="361">
        <v>0</v>
      </c>
      <c r="AQ146" s="361">
        <v>0</v>
      </c>
      <c r="AR146" s="361">
        <v>0</v>
      </c>
      <c r="AS146" s="361">
        <v>1.0161E-2</v>
      </c>
      <c r="AT146" s="361">
        <v>0</v>
      </c>
      <c r="AU146" s="361">
        <f t="shared" si="2"/>
        <v>-1.6099999999999969E-4</v>
      </c>
      <c r="AV146" s="361">
        <v>837.15</v>
      </c>
      <c r="AW146" s="361">
        <v>228.17</v>
      </c>
      <c r="AX146" s="362">
        <v>28</v>
      </c>
      <c r="AY146" s="362">
        <v>300</v>
      </c>
      <c r="AZ146" s="361">
        <v>415946</v>
      </c>
      <c r="BA146" s="361">
        <v>118059</v>
      </c>
      <c r="BB146" s="363">
        <v>90</v>
      </c>
      <c r="BC146" s="363">
        <v>21.062838919523301</v>
      </c>
      <c r="BD146" s="363">
        <v>9.91</v>
      </c>
      <c r="BE146" s="363"/>
      <c r="BF146" s="359" t="s">
        <v>472</v>
      </c>
      <c r="BG146" s="356"/>
      <c r="BH146" s="359" t="s">
        <v>482</v>
      </c>
      <c r="BI146" s="359" t="s">
        <v>534</v>
      </c>
      <c r="BJ146" s="359"/>
      <c r="BK146" s="359" t="s">
        <v>487</v>
      </c>
      <c r="BL146" s="357" t="s">
        <v>0</v>
      </c>
      <c r="BM146" s="363">
        <v>217526.32265645001</v>
      </c>
      <c r="BN146" s="357" t="s">
        <v>398</v>
      </c>
      <c r="BO146" s="363"/>
      <c r="BP146" s="364">
        <v>37533</v>
      </c>
      <c r="BQ146" s="364">
        <v>46660</v>
      </c>
      <c r="BR146" s="363">
        <v>292.66000000000003</v>
      </c>
      <c r="BS146" s="363">
        <v>153.91999999999999</v>
      </c>
      <c r="BT146" s="363">
        <v>29.46</v>
      </c>
    </row>
    <row r="147" spans="1:72" s="344" customFormat="1" ht="18.2" customHeight="1" x14ac:dyDescent="0.15">
      <c r="A147" s="347">
        <v>145</v>
      </c>
      <c r="B147" s="348" t="s">
        <v>313</v>
      </c>
      <c r="C147" s="348" t="s">
        <v>17</v>
      </c>
      <c r="D147" s="349">
        <v>45200</v>
      </c>
      <c r="E147" s="350" t="s">
        <v>592</v>
      </c>
      <c r="F147" s="351">
        <v>2</v>
      </c>
      <c r="G147" s="351">
        <v>2</v>
      </c>
      <c r="H147" s="352">
        <v>25793.29</v>
      </c>
      <c r="I147" s="352">
        <v>477.57</v>
      </c>
      <c r="J147" s="352">
        <v>0</v>
      </c>
      <c r="K147" s="352">
        <v>26270.86</v>
      </c>
      <c r="L147" s="352">
        <v>429.18</v>
      </c>
      <c r="M147" s="352">
        <v>0</v>
      </c>
      <c r="N147" s="352">
        <v>0</v>
      </c>
      <c r="O147" s="352">
        <v>396.34</v>
      </c>
      <c r="P147" s="352">
        <v>0</v>
      </c>
      <c r="Q147" s="352">
        <v>0</v>
      </c>
      <c r="R147" s="352">
        <v>0</v>
      </c>
      <c r="S147" s="352">
        <v>25874.52</v>
      </c>
      <c r="T147" s="352">
        <v>219.93</v>
      </c>
      <c r="U147" s="352">
        <v>212.98</v>
      </c>
      <c r="V147" s="352">
        <v>0</v>
      </c>
      <c r="W147" s="352">
        <v>216.5</v>
      </c>
      <c r="X147" s="352">
        <v>0</v>
      </c>
      <c r="Y147" s="352">
        <v>0</v>
      </c>
      <c r="Z147" s="352">
        <v>0</v>
      </c>
      <c r="AA147" s="352">
        <v>216.41</v>
      </c>
      <c r="AB147" s="352">
        <v>0</v>
      </c>
      <c r="AC147" s="352">
        <v>0</v>
      </c>
      <c r="AD147" s="352">
        <v>0</v>
      </c>
      <c r="AE147" s="352">
        <v>0</v>
      </c>
      <c r="AF147" s="352">
        <v>0</v>
      </c>
      <c r="AG147" s="352">
        <v>0</v>
      </c>
      <c r="AH147" s="352">
        <v>0</v>
      </c>
      <c r="AI147" s="352">
        <v>0</v>
      </c>
      <c r="AJ147" s="352">
        <v>100</v>
      </c>
      <c r="AK147" s="352">
        <v>0</v>
      </c>
      <c r="AL147" s="352">
        <v>0</v>
      </c>
      <c r="AM147" s="352">
        <v>0</v>
      </c>
      <c r="AN147" s="352">
        <v>0</v>
      </c>
      <c r="AO147" s="352">
        <v>39.33</v>
      </c>
      <c r="AP147" s="352">
        <v>44.87</v>
      </c>
      <c r="AQ147" s="352">
        <v>29.215</v>
      </c>
      <c r="AR147" s="352">
        <v>0</v>
      </c>
      <c r="AS147" s="352">
        <v>0</v>
      </c>
      <c r="AT147" s="352">
        <v>0</v>
      </c>
      <c r="AU147" s="352">
        <f t="shared" si="2"/>
        <v>826.25499999999988</v>
      </c>
      <c r="AV147" s="352">
        <v>510.41</v>
      </c>
      <c r="AW147" s="352">
        <v>216.41</v>
      </c>
      <c r="AX147" s="353">
        <v>47</v>
      </c>
      <c r="AY147" s="353">
        <v>300</v>
      </c>
      <c r="AZ147" s="352">
        <v>251350</v>
      </c>
      <c r="BA147" s="352">
        <v>71164</v>
      </c>
      <c r="BB147" s="354">
        <v>90</v>
      </c>
      <c r="BC147" s="354">
        <v>32.723101568208698</v>
      </c>
      <c r="BD147" s="354">
        <v>9.91</v>
      </c>
      <c r="BE147" s="354"/>
      <c r="BF147" s="350" t="s">
        <v>472</v>
      </c>
      <c r="BG147" s="347"/>
      <c r="BH147" s="350" t="s">
        <v>482</v>
      </c>
      <c r="BI147" s="350" t="s">
        <v>483</v>
      </c>
      <c r="BJ147" s="350" t="s">
        <v>513</v>
      </c>
      <c r="BK147" s="350" t="s">
        <v>487</v>
      </c>
      <c r="BL147" s="348" t="s">
        <v>0</v>
      </c>
      <c r="BM147" s="354">
        <v>203709.1903518</v>
      </c>
      <c r="BN147" s="348" t="s">
        <v>398</v>
      </c>
      <c r="BO147" s="354"/>
      <c r="BP147" s="355">
        <v>37547</v>
      </c>
      <c r="BQ147" s="355">
        <v>46660</v>
      </c>
      <c r="BR147" s="354">
        <v>213.52</v>
      </c>
      <c r="BS147" s="354">
        <v>100</v>
      </c>
      <c r="BT147" s="354">
        <v>29.37</v>
      </c>
    </row>
    <row r="148" spans="1:72" s="344" customFormat="1" ht="18.2" customHeight="1" x14ac:dyDescent="0.15">
      <c r="A148" s="356">
        <v>146</v>
      </c>
      <c r="B148" s="357" t="s">
        <v>313</v>
      </c>
      <c r="C148" s="357" t="s">
        <v>17</v>
      </c>
      <c r="D148" s="358">
        <v>45200</v>
      </c>
      <c r="E148" s="359" t="s">
        <v>593</v>
      </c>
      <c r="F148" s="360">
        <v>1</v>
      </c>
      <c r="G148" s="360">
        <v>0</v>
      </c>
      <c r="H148" s="361">
        <v>28501.69</v>
      </c>
      <c r="I148" s="361">
        <v>0</v>
      </c>
      <c r="J148" s="361">
        <v>0</v>
      </c>
      <c r="K148" s="361">
        <v>28501.69</v>
      </c>
      <c r="L148" s="361">
        <v>479.29</v>
      </c>
      <c r="M148" s="361">
        <v>0</v>
      </c>
      <c r="N148" s="361">
        <v>0</v>
      </c>
      <c r="O148" s="361">
        <v>0</v>
      </c>
      <c r="P148" s="361">
        <v>0</v>
      </c>
      <c r="Q148" s="361">
        <v>0</v>
      </c>
      <c r="R148" s="361">
        <v>0</v>
      </c>
      <c r="S148" s="361">
        <v>28501.69</v>
      </c>
      <c r="T148" s="361">
        <v>0</v>
      </c>
      <c r="U148" s="361">
        <v>235.38</v>
      </c>
      <c r="V148" s="361">
        <v>0</v>
      </c>
      <c r="W148" s="361">
        <v>0</v>
      </c>
      <c r="X148" s="361">
        <v>0</v>
      </c>
      <c r="Y148" s="361">
        <v>0</v>
      </c>
      <c r="Z148" s="361">
        <v>0</v>
      </c>
      <c r="AA148" s="361">
        <v>235.38</v>
      </c>
      <c r="AB148" s="361">
        <v>0</v>
      </c>
      <c r="AC148" s="361">
        <v>0</v>
      </c>
      <c r="AD148" s="361">
        <v>0</v>
      </c>
      <c r="AE148" s="361">
        <v>0</v>
      </c>
      <c r="AF148" s="361">
        <v>0</v>
      </c>
      <c r="AG148" s="361">
        <v>0</v>
      </c>
      <c r="AH148" s="361">
        <v>0</v>
      </c>
      <c r="AI148" s="361">
        <v>7.0000000000000007E-2</v>
      </c>
      <c r="AJ148" s="361">
        <v>0</v>
      </c>
      <c r="AK148" s="361">
        <v>0</v>
      </c>
      <c r="AL148" s="361">
        <v>0</v>
      </c>
      <c r="AM148" s="361">
        <v>0</v>
      </c>
      <c r="AN148" s="361">
        <v>0</v>
      </c>
      <c r="AO148" s="361">
        <v>0</v>
      </c>
      <c r="AP148" s="361">
        <v>0</v>
      </c>
      <c r="AQ148" s="361">
        <v>0</v>
      </c>
      <c r="AR148" s="361">
        <v>0</v>
      </c>
      <c r="AS148" s="361">
        <v>6.9859000000000004E-2</v>
      </c>
      <c r="AT148" s="361">
        <v>0</v>
      </c>
      <c r="AU148" s="361">
        <f t="shared" si="2"/>
        <v>1.4100000000000223E-4</v>
      </c>
      <c r="AV148" s="361">
        <v>479.29</v>
      </c>
      <c r="AW148" s="361">
        <v>235.38</v>
      </c>
      <c r="AX148" s="362">
        <v>47</v>
      </c>
      <c r="AY148" s="362">
        <v>300</v>
      </c>
      <c r="AZ148" s="361">
        <v>280210.03999999998</v>
      </c>
      <c r="BA148" s="361">
        <v>79200</v>
      </c>
      <c r="BB148" s="363">
        <v>90</v>
      </c>
      <c r="BC148" s="363">
        <v>32.388284090909103</v>
      </c>
      <c r="BD148" s="363">
        <v>9.91</v>
      </c>
      <c r="BE148" s="363"/>
      <c r="BF148" s="359" t="s">
        <v>472</v>
      </c>
      <c r="BG148" s="356"/>
      <c r="BH148" s="359" t="s">
        <v>316</v>
      </c>
      <c r="BI148" s="359" t="s">
        <v>503</v>
      </c>
      <c r="BJ148" s="359"/>
      <c r="BK148" s="359" t="s">
        <v>487</v>
      </c>
      <c r="BL148" s="357" t="s">
        <v>0</v>
      </c>
      <c r="BM148" s="363">
        <v>224392.80781085</v>
      </c>
      <c r="BN148" s="357" t="s">
        <v>398</v>
      </c>
      <c r="BO148" s="363"/>
      <c r="BP148" s="364">
        <v>37560</v>
      </c>
      <c r="BQ148" s="364">
        <v>46660</v>
      </c>
      <c r="BR148" s="363">
        <v>196.22</v>
      </c>
      <c r="BS148" s="363">
        <v>206.5</v>
      </c>
      <c r="BT148" s="363">
        <v>0</v>
      </c>
    </row>
    <row r="149" spans="1:72" s="344" customFormat="1" ht="18.2" customHeight="1" x14ac:dyDescent="0.15">
      <c r="A149" s="347">
        <v>147</v>
      </c>
      <c r="B149" s="348" t="s">
        <v>313</v>
      </c>
      <c r="C149" s="348" t="s">
        <v>17</v>
      </c>
      <c r="D149" s="349">
        <v>45200</v>
      </c>
      <c r="E149" s="350" t="s">
        <v>383</v>
      </c>
      <c r="F149" s="351">
        <v>212</v>
      </c>
      <c r="G149" s="351">
        <v>211</v>
      </c>
      <c r="H149" s="352">
        <v>30809.63</v>
      </c>
      <c r="I149" s="352">
        <v>51057.72</v>
      </c>
      <c r="J149" s="352">
        <v>0</v>
      </c>
      <c r="K149" s="352">
        <v>81867.350000000006</v>
      </c>
      <c r="L149" s="352">
        <v>512.61</v>
      </c>
      <c r="M149" s="352">
        <v>0</v>
      </c>
      <c r="N149" s="352">
        <v>0</v>
      </c>
      <c r="O149" s="352">
        <v>0</v>
      </c>
      <c r="P149" s="352">
        <v>0</v>
      </c>
      <c r="Q149" s="352">
        <v>0</v>
      </c>
      <c r="R149" s="352">
        <v>0</v>
      </c>
      <c r="S149" s="352">
        <v>81867.350000000006</v>
      </c>
      <c r="T149" s="352">
        <v>110040.62</v>
      </c>
      <c r="U149" s="352">
        <v>254.4</v>
      </c>
      <c r="V149" s="352">
        <v>0</v>
      </c>
      <c r="W149" s="352">
        <v>0</v>
      </c>
      <c r="X149" s="352">
        <v>0</v>
      </c>
      <c r="Y149" s="352">
        <v>0</v>
      </c>
      <c r="Z149" s="352">
        <v>0</v>
      </c>
      <c r="AA149" s="352">
        <v>110295.02</v>
      </c>
      <c r="AB149" s="352">
        <v>0</v>
      </c>
      <c r="AC149" s="352">
        <v>0</v>
      </c>
      <c r="AD149" s="352">
        <v>0</v>
      </c>
      <c r="AE149" s="352">
        <v>0</v>
      </c>
      <c r="AF149" s="352">
        <v>0</v>
      </c>
      <c r="AG149" s="352">
        <v>0</v>
      </c>
      <c r="AH149" s="352">
        <v>0</v>
      </c>
      <c r="AI149" s="352">
        <v>0</v>
      </c>
      <c r="AJ149" s="352">
        <v>0</v>
      </c>
      <c r="AK149" s="352">
        <v>0</v>
      </c>
      <c r="AL149" s="352">
        <v>0</v>
      </c>
      <c r="AM149" s="352">
        <v>0</v>
      </c>
      <c r="AN149" s="352">
        <v>0</v>
      </c>
      <c r="AO149" s="352">
        <v>0</v>
      </c>
      <c r="AP149" s="352">
        <v>0</v>
      </c>
      <c r="AQ149" s="352">
        <v>0</v>
      </c>
      <c r="AR149" s="352">
        <v>0</v>
      </c>
      <c r="AS149" s="352">
        <v>0</v>
      </c>
      <c r="AT149" s="352">
        <v>0</v>
      </c>
      <c r="AU149" s="352">
        <f t="shared" si="2"/>
        <v>0</v>
      </c>
      <c r="AV149" s="352">
        <v>51570.33</v>
      </c>
      <c r="AW149" s="352">
        <v>110295.02</v>
      </c>
      <c r="AX149" s="353">
        <v>48</v>
      </c>
      <c r="AY149" s="353">
        <v>300</v>
      </c>
      <c r="AZ149" s="352">
        <v>311656.56</v>
      </c>
      <c r="BA149" s="352">
        <v>85000</v>
      </c>
      <c r="BB149" s="354">
        <v>86.73</v>
      </c>
      <c r="BC149" s="354">
        <v>83.5335913588235</v>
      </c>
      <c r="BD149" s="354">
        <v>9.91</v>
      </c>
      <c r="BE149" s="354"/>
      <c r="BF149" s="350" t="s">
        <v>472</v>
      </c>
      <c r="BG149" s="347"/>
      <c r="BH149" s="350" t="s">
        <v>316</v>
      </c>
      <c r="BI149" s="350" t="s">
        <v>500</v>
      </c>
      <c r="BJ149" s="350"/>
      <c r="BK149" s="350" t="s">
        <v>277</v>
      </c>
      <c r="BL149" s="348" t="s">
        <v>0</v>
      </c>
      <c r="BM149" s="354">
        <v>644538.78119274997</v>
      </c>
      <c r="BN149" s="348" t="s">
        <v>398</v>
      </c>
      <c r="BO149" s="354"/>
      <c r="BP149" s="355">
        <v>37554</v>
      </c>
      <c r="BQ149" s="355">
        <v>46660</v>
      </c>
      <c r="BR149" s="354">
        <v>53975.040000000001</v>
      </c>
      <c r="BS149" s="354">
        <v>110.81</v>
      </c>
      <c r="BT149" s="354">
        <v>29.34</v>
      </c>
    </row>
    <row r="150" spans="1:72" s="344" customFormat="1" ht="18.2" customHeight="1" x14ac:dyDescent="0.15">
      <c r="A150" s="356">
        <v>148</v>
      </c>
      <c r="B150" s="357" t="s">
        <v>313</v>
      </c>
      <c r="C150" s="357" t="s">
        <v>17</v>
      </c>
      <c r="D150" s="358">
        <v>45200</v>
      </c>
      <c r="E150" s="359" t="s">
        <v>594</v>
      </c>
      <c r="F150" s="360">
        <v>0</v>
      </c>
      <c r="G150" s="360">
        <v>0</v>
      </c>
      <c r="H150" s="361">
        <v>26045.23</v>
      </c>
      <c r="I150" s="361">
        <v>0</v>
      </c>
      <c r="J150" s="361">
        <v>0</v>
      </c>
      <c r="K150" s="361">
        <v>26045.23</v>
      </c>
      <c r="L150" s="361">
        <v>433.47</v>
      </c>
      <c r="M150" s="361">
        <v>0</v>
      </c>
      <c r="N150" s="361">
        <v>0</v>
      </c>
      <c r="O150" s="361">
        <v>0</v>
      </c>
      <c r="P150" s="361">
        <v>433.47</v>
      </c>
      <c r="Q150" s="361">
        <v>0</v>
      </c>
      <c r="R150" s="361">
        <v>0</v>
      </c>
      <c r="S150" s="361">
        <v>25611.759999999998</v>
      </c>
      <c r="T150" s="361">
        <v>0</v>
      </c>
      <c r="U150" s="361">
        <v>215.09</v>
      </c>
      <c r="V150" s="361">
        <v>0</v>
      </c>
      <c r="W150" s="361">
        <v>0</v>
      </c>
      <c r="X150" s="361">
        <v>215.09</v>
      </c>
      <c r="Y150" s="361">
        <v>0</v>
      </c>
      <c r="Z150" s="361">
        <v>0</v>
      </c>
      <c r="AA150" s="361">
        <v>0</v>
      </c>
      <c r="AB150" s="361">
        <v>100</v>
      </c>
      <c r="AC150" s="361">
        <v>0</v>
      </c>
      <c r="AD150" s="361">
        <v>0</v>
      </c>
      <c r="AE150" s="361">
        <v>0</v>
      </c>
      <c r="AF150" s="361">
        <v>0</v>
      </c>
      <c r="AG150" s="361">
        <v>0</v>
      </c>
      <c r="AH150" s="361">
        <v>39.67</v>
      </c>
      <c r="AI150" s="361">
        <v>45.26</v>
      </c>
      <c r="AJ150" s="361">
        <v>0</v>
      </c>
      <c r="AK150" s="361">
        <v>0</v>
      </c>
      <c r="AL150" s="361">
        <v>0</v>
      </c>
      <c r="AM150" s="361">
        <v>0</v>
      </c>
      <c r="AN150" s="361">
        <v>0</v>
      </c>
      <c r="AO150" s="361">
        <v>0</v>
      </c>
      <c r="AP150" s="361">
        <v>0</v>
      </c>
      <c r="AQ150" s="361">
        <v>21.106000000000002</v>
      </c>
      <c r="AR150" s="361">
        <v>0</v>
      </c>
      <c r="AS150" s="361">
        <v>0</v>
      </c>
      <c r="AT150" s="361">
        <v>0</v>
      </c>
      <c r="AU150" s="361">
        <f t="shared" si="2"/>
        <v>854.596</v>
      </c>
      <c r="AV150" s="361">
        <v>0</v>
      </c>
      <c r="AW150" s="361">
        <v>0</v>
      </c>
      <c r="AX150" s="362">
        <v>47</v>
      </c>
      <c r="AY150" s="362">
        <v>300</v>
      </c>
      <c r="AZ150" s="361">
        <v>253950</v>
      </c>
      <c r="BA150" s="361">
        <v>71873</v>
      </c>
      <c r="BB150" s="363">
        <v>90</v>
      </c>
      <c r="BC150" s="363">
        <v>32.071270157082601</v>
      </c>
      <c r="BD150" s="363">
        <v>9.91</v>
      </c>
      <c r="BE150" s="363"/>
      <c r="BF150" s="359" t="s">
        <v>472</v>
      </c>
      <c r="BG150" s="356"/>
      <c r="BH150" s="359" t="s">
        <v>482</v>
      </c>
      <c r="BI150" s="359" t="s">
        <v>483</v>
      </c>
      <c r="BJ150" s="359" t="s">
        <v>513</v>
      </c>
      <c r="BK150" s="359" t="s">
        <v>248</v>
      </c>
      <c r="BL150" s="357" t="s">
        <v>0</v>
      </c>
      <c r="BM150" s="363">
        <v>201640.49006839999</v>
      </c>
      <c r="BN150" s="357" t="s">
        <v>398</v>
      </c>
      <c r="BO150" s="363"/>
      <c r="BP150" s="364">
        <v>37553</v>
      </c>
      <c r="BQ150" s="364">
        <v>46660</v>
      </c>
      <c r="BR150" s="363">
        <v>0</v>
      </c>
      <c r="BS150" s="363">
        <v>100</v>
      </c>
      <c r="BT150" s="363">
        <v>0</v>
      </c>
    </row>
    <row r="151" spans="1:72" s="344" customFormat="1" ht="18.2" customHeight="1" x14ac:dyDescent="0.15">
      <c r="A151" s="347">
        <v>149</v>
      </c>
      <c r="B151" s="348" t="s">
        <v>313</v>
      </c>
      <c r="C151" s="348" t="s">
        <v>17</v>
      </c>
      <c r="D151" s="349">
        <v>45200</v>
      </c>
      <c r="E151" s="350" t="s">
        <v>384</v>
      </c>
      <c r="F151" s="351">
        <v>214</v>
      </c>
      <c r="G151" s="351">
        <v>213</v>
      </c>
      <c r="H151" s="352">
        <v>29583.91</v>
      </c>
      <c r="I151" s="352">
        <v>47650.43</v>
      </c>
      <c r="J151" s="352">
        <v>0</v>
      </c>
      <c r="K151" s="352">
        <v>77234.34</v>
      </c>
      <c r="L151" s="352">
        <v>479.23</v>
      </c>
      <c r="M151" s="352">
        <v>0</v>
      </c>
      <c r="N151" s="352">
        <v>0</v>
      </c>
      <c r="O151" s="352">
        <v>0</v>
      </c>
      <c r="P151" s="352">
        <v>0</v>
      </c>
      <c r="Q151" s="352">
        <v>0</v>
      </c>
      <c r="R151" s="352">
        <v>0</v>
      </c>
      <c r="S151" s="352">
        <v>77234.34</v>
      </c>
      <c r="T151" s="352">
        <v>106978.63</v>
      </c>
      <c r="U151" s="352">
        <v>246.75</v>
      </c>
      <c r="V151" s="352">
        <v>0</v>
      </c>
      <c r="W151" s="352">
        <v>0</v>
      </c>
      <c r="X151" s="352">
        <v>0</v>
      </c>
      <c r="Y151" s="352">
        <v>0</v>
      </c>
      <c r="Z151" s="352">
        <v>0</v>
      </c>
      <c r="AA151" s="352">
        <v>107225.38</v>
      </c>
      <c r="AB151" s="352">
        <v>0</v>
      </c>
      <c r="AC151" s="352">
        <v>0</v>
      </c>
      <c r="AD151" s="352">
        <v>0</v>
      </c>
      <c r="AE151" s="352">
        <v>0</v>
      </c>
      <c r="AF151" s="352">
        <v>0</v>
      </c>
      <c r="AG151" s="352">
        <v>0</v>
      </c>
      <c r="AH151" s="352">
        <v>0</v>
      </c>
      <c r="AI151" s="352">
        <v>0</v>
      </c>
      <c r="AJ151" s="352">
        <v>0</v>
      </c>
      <c r="AK151" s="352">
        <v>0</v>
      </c>
      <c r="AL151" s="352">
        <v>0</v>
      </c>
      <c r="AM151" s="352">
        <v>0</v>
      </c>
      <c r="AN151" s="352">
        <v>0</v>
      </c>
      <c r="AO151" s="352">
        <v>0</v>
      </c>
      <c r="AP151" s="352">
        <v>0</v>
      </c>
      <c r="AQ151" s="352">
        <v>0</v>
      </c>
      <c r="AR151" s="352">
        <v>0</v>
      </c>
      <c r="AS151" s="352">
        <v>0</v>
      </c>
      <c r="AT151" s="352">
        <v>0</v>
      </c>
      <c r="AU151" s="352">
        <f t="shared" si="2"/>
        <v>0</v>
      </c>
      <c r="AV151" s="352">
        <v>48129.66</v>
      </c>
      <c r="AW151" s="352">
        <v>107225.38</v>
      </c>
      <c r="AX151" s="353">
        <v>49</v>
      </c>
      <c r="AY151" s="353">
        <v>300</v>
      </c>
      <c r="AZ151" s="352">
        <v>282737.73</v>
      </c>
      <c r="BA151" s="352">
        <v>79830</v>
      </c>
      <c r="BB151" s="354">
        <v>90</v>
      </c>
      <c r="BC151" s="354">
        <v>87.073664036076707</v>
      </c>
      <c r="BD151" s="354">
        <v>10.01</v>
      </c>
      <c r="BE151" s="354"/>
      <c r="BF151" s="350" t="s">
        <v>472</v>
      </c>
      <c r="BG151" s="347"/>
      <c r="BH151" s="350" t="s">
        <v>316</v>
      </c>
      <c r="BI151" s="350" t="s">
        <v>509</v>
      </c>
      <c r="BJ151" s="350"/>
      <c r="BK151" s="350" t="s">
        <v>277</v>
      </c>
      <c r="BL151" s="348" t="s">
        <v>0</v>
      </c>
      <c r="BM151" s="354">
        <v>608063.25561810005</v>
      </c>
      <c r="BN151" s="348" t="s">
        <v>398</v>
      </c>
      <c r="BO151" s="354"/>
      <c r="BP151" s="355">
        <v>37568</v>
      </c>
      <c r="BQ151" s="355">
        <v>46692</v>
      </c>
      <c r="BR151" s="354">
        <v>46204.84</v>
      </c>
      <c r="BS151" s="354">
        <v>77.92</v>
      </c>
      <c r="BT151" s="354">
        <v>29.28</v>
      </c>
    </row>
    <row r="152" spans="1:72" s="344" customFormat="1" ht="18.2" customHeight="1" x14ac:dyDescent="0.15">
      <c r="A152" s="356">
        <v>150</v>
      </c>
      <c r="B152" s="357" t="s">
        <v>313</v>
      </c>
      <c r="C152" s="357" t="s">
        <v>17</v>
      </c>
      <c r="D152" s="358">
        <v>45200</v>
      </c>
      <c r="E152" s="359" t="s">
        <v>385</v>
      </c>
      <c r="F152" s="360">
        <v>193</v>
      </c>
      <c r="G152" s="360">
        <v>192</v>
      </c>
      <c r="H152" s="361">
        <v>29583.91</v>
      </c>
      <c r="I152" s="361">
        <v>45784.46</v>
      </c>
      <c r="J152" s="361">
        <v>0</v>
      </c>
      <c r="K152" s="361">
        <v>75368.37</v>
      </c>
      <c r="L152" s="361">
        <v>479.23</v>
      </c>
      <c r="M152" s="361">
        <v>0</v>
      </c>
      <c r="N152" s="361">
        <v>0</v>
      </c>
      <c r="O152" s="361">
        <v>0</v>
      </c>
      <c r="P152" s="361">
        <v>0</v>
      </c>
      <c r="Q152" s="361">
        <v>0</v>
      </c>
      <c r="R152" s="361">
        <v>0</v>
      </c>
      <c r="S152" s="361">
        <v>75368.37</v>
      </c>
      <c r="T152" s="361">
        <v>93343.76</v>
      </c>
      <c r="U152" s="361">
        <v>246.75</v>
      </c>
      <c r="V152" s="361">
        <v>0</v>
      </c>
      <c r="W152" s="361">
        <v>0</v>
      </c>
      <c r="X152" s="361">
        <v>0</v>
      </c>
      <c r="Y152" s="361">
        <v>0</v>
      </c>
      <c r="Z152" s="361">
        <v>0</v>
      </c>
      <c r="AA152" s="361">
        <v>93590.51</v>
      </c>
      <c r="AB152" s="361">
        <v>0</v>
      </c>
      <c r="AC152" s="361">
        <v>0</v>
      </c>
      <c r="AD152" s="361">
        <v>0</v>
      </c>
      <c r="AE152" s="361">
        <v>0</v>
      </c>
      <c r="AF152" s="361">
        <v>0</v>
      </c>
      <c r="AG152" s="361">
        <v>0</v>
      </c>
      <c r="AH152" s="361">
        <v>0</v>
      </c>
      <c r="AI152" s="361">
        <v>0</v>
      </c>
      <c r="AJ152" s="361">
        <v>0</v>
      </c>
      <c r="AK152" s="361">
        <v>0</v>
      </c>
      <c r="AL152" s="361">
        <v>0</v>
      </c>
      <c r="AM152" s="361">
        <v>0</v>
      </c>
      <c r="AN152" s="361">
        <v>0</v>
      </c>
      <c r="AO152" s="361">
        <v>0</v>
      </c>
      <c r="AP152" s="361">
        <v>0</v>
      </c>
      <c r="AQ152" s="361">
        <v>0</v>
      </c>
      <c r="AR152" s="361">
        <v>0</v>
      </c>
      <c r="AS152" s="361">
        <v>0</v>
      </c>
      <c r="AT152" s="361">
        <v>0</v>
      </c>
      <c r="AU152" s="361">
        <f t="shared" si="2"/>
        <v>0</v>
      </c>
      <c r="AV152" s="361">
        <v>46263.69</v>
      </c>
      <c r="AW152" s="361">
        <v>93590.51</v>
      </c>
      <c r="AX152" s="362">
        <v>49</v>
      </c>
      <c r="AY152" s="362">
        <v>300</v>
      </c>
      <c r="AZ152" s="361">
        <v>282737.73</v>
      </c>
      <c r="BA152" s="361">
        <v>79830</v>
      </c>
      <c r="BB152" s="363">
        <v>90</v>
      </c>
      <c r="BC152" s="363">
        <v>84.969977452085701</v>
      </c>
      <c r="BD152" s="363">
        <v>10.01</v>
      </c>
      <c r="BE152" s="363"/>
      <c r="BF152" s="359" t="s">
        <v>472</v>
      </c>
      <c r="BG152" s="356"/>
      <c r="BH152" s="359" t="s">
        <v>316</v>
      </c>
      <c r="BI152" s="359" t="s">
        <v>509</v>
      </c>
      <c r="BJ152" s="359"/>
      <c r="BK152" s="359" t="s">
        <v>277</v>
      </c>
      <c r="BL152" s="357" t="s">
        <v>0</v>
      </c>
      <c r="BM152" s="363">
        <v>593372.53911705001</v>
      </c>
      <c r="BN152" s="357" t="s">
        <v>398</v>
      </c>
      <c r="BO152" s="363"/>
      <c r="BP152" s="364">
        <v>37565</v>
      </c>
      <c r="BQ152" s="364">
        <v>46692</v>
      </c>
      <c r="BR152" s="363">
        <v>41916.870000000003</v>
      </c>
      <c r="BS152" s="363">
        <v>77.92</v>
      </c>
      <c r="BT152" s="363">
        <v>29.28</v>
      </c>
    </row>
    <row r="153" spans="1:72" s="344" customFormat="1" ht="18.2" customHeight="1" x14ac:dyDescent="0.15">
      <c r="A153" s="347">
        <v>151</v>
      </c>
      <c r="B153" s="348" t="s">
        <v>313</v>
      </c>
      <c r="C153" s="348" t="s">
        <v>17</v>
      </c>
      <c r="D153" s="349">
        <v>45200</v>
      </c>
      <c r="E153" s="350" t="s">
        <v>595</v>
      </c>
      <c r="F153" s="351">
        <v>0</v>
      </c>
      <c r="G153" s="351">
        <v>0</v>
      </c>
      <c r="H153" s="352">
        <v>29536.22</v>
      </c>
      <c r="I153" s="352">
        <v>0</v>
      </c>
      <c r="J153" s="352">
        <v>0</v>
      </c>
      <c r="K153" s="352">
        <v>29536.22</v>
      </c>
      <c r="L153" s="352">
        <v>479.6</v>
      </c>
      <c r="M153" s="352">
        <v>0</v>
      </c>
      <c r="N153" s="352">
        <v>0</v>
      </c>
      <c r="O153" s="352">
        <v>0</v>
      </c>
      <c r="P153" s="352">
        <v>479.6</v>
      </c>
      <c r="Q153" s="352">
        <v>0</v>
      </c>
      <c r="R153" s="352">
        <v>0</v>
      </c>
      <c r="S153" s="352">
        <v>29056.62</v>
      </c>
      <c r="T153" s="352">
        <v>0</v>
      </c>
      <c r="U153" s="352">
        <v>246.38</v>
      </c>
      <c r="V153" s="352">
        <v>0</v>
      </c>
      <c r="W153" s="352">
        <v>0</v>
      </c>
      <c r="X153" s="352">
        <v>246.38</v>
      </c>
      <c r="Y153" s="352">
        <v>0</v>
      </c>
      <c r="Z153" s="352">
        <v>0</v>
      </c>
      <c r="AA153" s="352">
        <v>0</v>
      </c>
      <c r="AB153" s="352">
        <v>77.92</v>
      </c>
      <c r="AC153" s="352">
        <v>0</v>
      </c>
      <c r="AD153" s="352">
        <v>0</v>
      </c>
      <c r="AE153" s="352">
        <v>0</v>
      </c>
      <c r="AF153" s="352">
        <v>0</v>
      </c>
      <c r="AG153" s="352">
        <v>0</v>
      </c>
      <c r="AH153" s="352">
        <v>42.69</v>
      </c>
      <c r="AI153" s="352">
        <v>50.25</v>
      </c>
      <c r="AJ153" s="352">
        <v>0</v>
      </c>
      <c r="AK153" s="352">
        <v>0</v>
      </c>
      <c r="AL153" s="352">
        <v>0</v>
      </c>
      <c r="AM153" s="352">
        <v>0</v>
      </c>
      <c r="AN153" s="352">
        <v>0</v>
      </c>
      <c r="AO153" s="352">
        <v>0</v>
      </c>
      <c r="AP153" s="352">
        <v>0</v>
      </c>
      <c r="AQ153" s="352">
        <v>0.03</v>
      </c>
      <c r="AR153" s="352">
        <v>0</v>
      </c>
      <c r="AS153" s="352">
        <v>0</v>
      </c>
      <c r="AT153" s="352">
        <v>0</v>
      </c>
      <c r="AU153" s="352">
        <f t="shared" si="2"/>
        <v>896.87</v>
      </c>
      <c r="AV153" s="352">
        <v>0</v>
      </c>
      <c r="AW153" s="352">
        <v>0</v>
      </c>
      <c r="AX153" s="353">
        <v>48</v>
      </c>
      <c r="AY153" s="353">
        <v>300</v>
      </c>
      <c r="AZ153" s="352">
        <v>282737.73</v>
      </c>
      <c r="BA153" s="352">
        <v>79830</v>
      </c>
      <c r="BB153" s="354">
        <v>90</v>
      </c>
      <c r="BC153" s="354">
        <v>32.758308906426201</v>
      </c>
      <c r="BD153" s="354">
        <v>10.01</v>
      </c>
      <c r="BE153" s="354"/>
      <c r="BF153" s="350" t="s">
        <v>472</v>
      </c>
      <c r="BG153" s="347"/>
      <c r="BH153" s="350" t="s">
        <v>316</v>
      </c>
      <c r="BI153" s="350" t="s">
        <v>509</v>
      </c>
      <c r="BJ153" s="350"/>
      <c r="BK153" s="350" t="s">
        <v>248</v>
      </c>
      <c r="BL153" s="348" t="s">
        <v>0</v>
      </c>
      <c r="BM153" s="354">
        <v>228761.7522783</v>
      </c>
      <c r="BN153" s="348" t="s">
        <v>398</v>
      </c>
      <c r="BO153" s="354"/>
      <c r="BP153" s="355">
        <v>37565</v>
      </c>
      <c r="BQ153" s="355">
        <v>46692</v>
      </c>
      <c r="BR153" s="354">
        <v>0</v>
      </c>
      <c r="BS153" s="354">
        <v>77.92</v>
      </c>
      <c r="BT153" s="354">
        <v>0</v>
      </c>
    </row>
    <row r="154" spans="1:72" s="344" customFormat="1" ht="18.2" customHeight="1" x14ac:dyDescent="0.15">
      <c r="A154" s="356">
        <v>152</v>
      </c>
      <c r="B154" s="357" t="s">
        <v>313</v>
      </c>
      <c r="C154" s="357" t="s">
        <v>17</v>
      </c>
      <c r="D154" s="358">
        <v>45200</v>
      </c>
      <c r="E154" s="359" t="s">
        <v>386</v>
      </c>
      <c r="F154" s="360">
        <v>111</v>
      </c>
      <c r="G154" s="360">
        <v>110</v>
      </c>
      <c r="H154" s="361">
        <v>29583.91</v>
      </c>
      <c r="I154" s="361">
        <v>34404.74</v>
      </c>
      <c r="J154" s="361">
        <v>0</v>
      </c>
      <c r="K154" s="361">
        <v>63988.65</v>
      </c>
      <c r="L154" s="361">
        <v>479.23</v>
      </c>
      <c r="M154" s="361">
        <v>0</v>
      </c>
      <c r="N154" s="361">
        <v>0</v>
      </c>
      <c r="O154" s="361">
        <v>0</v>
      </c>
      <c r="P154" s="361">
        <v>0</v>
      </c>
      <c r="Q154" s="361">
        <v>0</v>
      </c>
      <c r="R154" s="361">
        <v>0</v>
      </c>
      <c r="S154" s="361">
        <v>63988.65</v>
      </c>
      <c r="T154" s="361">
        <v>45449.2</v>
      </c>
      <c r="U154" s="361">
        <v>246.75</v>
      </c>
      <c r="V154" s="361">
        <v>0</v>
      </c>
      <c r="W154" s="361">
        <v>0</v>
      </c>
      <c r="X154" s="361">
        <v>0</v>
      </c>
      <c r="Y154" s="361">
        <v>0</v>
      </c>
      <c r="Z154" s="361">
        <v>0</v>
      </c>
      <c r="AA154" s="361">
        <v>45695.95</v>
      </c>
      <c r="AB154" s="361">
        <v>0</v>
      </c>
      <c r="AC154" s="361">
        <v>0</v>
      </c>
      <c r="AD154" s="361">
        <v>0</v>
      </c>
      <c r="AE154" s="361">
        <v>0</v>
      </c>
      <c r="AF154" s="361">
        <v>0</v>
      </c>
      <c r="AG154" s="361">
        <v>0</v>
      </c>
      <c r="AH154" s="361">
        <v>0</v>
      </c>
      <c r="AI154" s="361">
        <v>0</v>
      </c>
      <c r="AJ154" s="361">
        <v>0</v>
      </c>
      <c r="AK154" s="361">
        <v>0</v>
      </c>
      <c r="AL154" s="361">
        <v>0</v>
      </c>
      <c r="AM154" s="361">
        <v>0</v>
      </c>
      <c r="AN154" s="361">
        <v>0</v>
      </c>
      <c r="AO154" s="361">
        <v>0</v>
      </c>
      <c r="AP154" s="361">
        <v>0</v>
      </c>
      <c r="AQ154" s="361">
        <v>0</v>
      </c>
      <c r="AR154" s="361">
        <v>0</v>
      </c>
      <c r="AS154" s="361">
        <v>0</v>
      </c>
      <c r="AT154" s="361">
        <v>0</v>
      </c>
      <c r="AU154" s="361">
        <f t="shared" si="2"/>
        <v>0</v>
      </c>
      <c r="AV154" s="361">
        <v>34883.97</v>
      </c>
      <c r="AW154" s="361">
        <v>45695.95</v>
      </c>
      <c r="AX154" s="362">
        <v>48</v>
      </c>
      <c r="AY154" s="362">
        <v>300</v>
      </c>
      <c r="AZ154" s="361">
        <v>282737.73</v>
      </c>
      <c r="BA154" s="361">
        <v>79830</v>
      </c>
      <c r="BB154" s="363">
        <v>90</v>
      </c>
      <c r="BC154" s="363">
        <v>72.140529875986502</v>
      </c>
      <c r="BD154" s="363">
        <v>10.01</v>
      </c>
      <c r="BE154" s="363"/>
      <c r="BF154" s="359" t="s">
        <v>472</v>
      </c>
      <c r="BG154" s="356"/>
      <c r="BH154" s="359" t="s">
        <v>316</v>
      </c>
      <c r="BI154" s="359" t="s">
        <v>509</v>
      </c>
      <c r="BJ154" s="359"/>
      <c r="BK154" s="359" t="s">
        <v>277</v>
      </c>
      <c r="BL154" s="357" t="s">
        <v>0</v>
      </c>
      <c r="BM154" s="363">
        <v>503780.40184725</v>
      </c>
      <c r="BN154" s="357" t="s">
        <v>398</v>
      </c>
      <c r="BO154" s="363"/>
      <c r="BP154" s="364">
        <v>37565</v>
      </c>
      <c r="BQ154" s="364">
        <v>46692</v>
      </c>
      <c r="BR154" s="363">
        <v>23060.7</v>
      </c>
      <c r="BS154" s="363">
        <v>77.92</v>
      </c>
      <c r="BT154" s="363">
        <v>29.28</v>
      </c>
    </row>
    <row r="155" spans="1:72" s="344" customFormat="1" ht="18.2" customHeight="1" x14ac:dyDescent="0.15">
      <c r="A155" s="347">
        <v>153</v>
      </c>
      <c r="B155" s="348" t="s">
        <v>313</v>
      </c>
      <c r="C155" s="348" t="s">
        <v>17</v>
      </c>
      <c r="D155" s="349">
        <v>45200</v>
      </c>
      <c r="E155" s="350" t="s">
        <v>387</v>
      </c>
      <c r="F155" s="351">
        <v>158</v>
      </c>
      <c r="G155" s="351">
        <v>157</v>
      </c>
      <c r="H155" s="352">
        <v>29583.91</v>
      </c>
      <c r="I155" s="352">
        <v>41851.19</v>
      </c>
      <c r="J155" s="352">
        <v>0</v>
      </c>
      <c r="K155" s="352">
        <v>71435.100000000006</v>
      </c>
      <c r="L155" s="352">
        <v>479.23</v>
      </c>
      <c r="M155" s="352">
        <v>0</v>
      </c>
      <c r="N155" s="352">
        <v>0</v>
      </c>
      <c r="O155" s="352">
        <v>0</v>
      </c>
      <c r="P155" s="352">
        <v>0</v>
      </c>
      <c r="Q155" s="352">
        <v>0</v>
      </c>
      <c r="R155" s="352">
        <v>0</v>
      </c>
      <c r="S155" s="352">
        <v>71435.100000000006</v>
      </c>
      <c r="T155" s="352">
        <v>72123.539999999994</v>
      </c>
      <c r="U155" s="352">
        <v>246.75</v>
      </c>
      <c r="V155" s="352">
        <v>0</v>
      </c>
      <c r="W155" s="352">
        <v>0</v>
      </c>
      <c r="X155" s="352">
        <v>0</v>
      </c>
      <c r="Y155" s="352">
        <v>0</v>
      </c>
      <c r="Z155" s="352">
        <v>0</v>
      </c>
      <c r="AA155" s="352">
        <v>72370.289999999994</v>
      </c>
      <c r="AB155" s="352">
        <v>0</v>
      </c>
      <c r="AC155" s="352">
        <v>0</v>
      </c>
      <c r="AD155" s="352">
        <v>0</v>
      </c>
      <c r="AE155" s="352">
        <v>0</v>
      </c>
      <c r="AF155" s="352">
        <v>0</v>
      </c>
      <c r="AG155" s="352">
        <v>0</v>
      </c>
      <c r="AH155" s="352">
        <v>0</v>
      </c>
      <c r="AI155" s="352">
        <v>0</v>
      </c>
      <c r="AJ155" s="352">
        <v>0</v>
      </c>
      <c r="AK155" s="352">
        <v>0</v>
      </c>
      <c r="AL155" s="352">
        <v>0</v>
      </c>
      <c r="AM155" s="352">
        <v>0</v>
      </c>
      <c r="AN155" s="352">
        <v>0</v>
      </c>
      <c r="AO155" s="352">
        <v>0</v>
      </c>
      <c r="AP155" s="352">
        <v>0</v>
      </c>
      <c r="AQ155" s="352">
        <v>0</v>
      </c>
      <c r="AR155" s="352">
        <v>0</v>
      </c>
      <c r="AS155" s="352">
        <v>0</v>
      </c>
      <c r="AT155" s="352">
        <v>0</v>
      </c>
      <c r="AU155" s="352">
        <f t="shared" si="2"/>
        <v>0</v>
      </c>
      <c r="AV155" s="352">
        <v>42330.42</v>
      </c>
      <c r="AW155" s="352">
        <v>72370.289999999994</v>
      </c>
      <c r="AX155" s="353">
        <v>49</v>
      </c>
      <c r="AY155" s="353">
        <v>300</v>
      </c>
      <c r="AZ155" s="352">
        <v>283119.14</v>
      </c>
      <c r="BA155" s="352">
        <v>79830</v>
      </c>
      <c r="BB155" s="354">
        <v>90</v>
      </c>
      <c r="BC155" s="354">
        <v>80.535625704622305</v>
      </c>
      <c r="BD155" s="354">
        <v>10.01</v>
      </c>
      <c r="BE155" s="354"/>
      <c r="BF155" s="350" t="s">
        <v>472</v>
      </c>
      <c r="BG155" s="347"/>
      <c r="BH155" s="350" t="s">
        <v>316</v>
      </c>
      <c r="BI155" s="350" t="s">
        <v>509</v>
      </c>
      <c r="BJ155" s="350"/>
      <c r="BK155" s="350" t="s">
        <v>277</v>
      </c>
      <c r="BL155" s="348" t="s">
        <v>0</v>
      </c>
      <c r="BM155" s="354">
        <v>562406.04207149998</v>
      </c>
      <c r="BN155" s="348" t="s">
        <v>398</v>
      </c>
      <c r="BO155" s="354"/>
      <c r="BP155" s="355">
        <v>37574</v>
      </c>
      <c r="BQ155" s="355">
        <v>46692</v>
      </c>
      <c r="BR155" s="354">
        <v>33362.18</v>
      </c>
      <c r="BS155" s="354">
        <v>77.92</v>
      </c>
      <c r="BT155" s="354">
        <v>29.23</v>
      </c>
    </row>
    <row r="156" spans="1:72" s="344" customFormat="1" ht="18.2" customHeight="1" x14ac:dyDescent="0.15">
      <c r="A156" s="356">
        <v>154</v>
      </c>
      <c r="B156" s="357" t="s">
        <v>313</v>
      </c>
      <c r="C156" s="357" t="s">
        <v>17</v>
      </c>
      <c r="D156" s="358">
        <v>45200</v>
      </c>
      <c r="E156" s="359" t="s">
        <v>388</v>
      </c>
      <c r="F156" s="360">
        <v>156</v>
      </c>
      <c r="G156" s="360">
        <v>155</v>
      </c>
      <c r="H156" s="361">
        <v>29583.91</v>
      </c>
      <c r="I156" s="361">
        <v>41590.019999999997</v>
      </c>
      <c r="J156" s="361">
        <v>0</v>
      </c>
      <c r="K156" s="361">
        <v>71173.929999999993</v>
      </c>
      <c r="L156" s="361">
        <v>479.23</v>
      </c>
      <c r="M156" s="361">
        <v>0</v>
      </c>
      <c r="N156" s="361">
        <v>0</v>
      </c>
      <c r="O156" s="361">
        <v>0</v>
      </c>
      <c r="P156" s="361">
        <v>0</v>
      </c>
      <c r="Q156" s="361">
        <v>0</v>
      </c>
      <c r="R156" s="361">
        <v>0</v>
      </c>
      <c r="S156" s="361">
        <v>71173.929999999993</v>
      </c>
      <c r="T156" s="361">
        <v>70897.37</v>
      </c>
      <c r="U156" s="361">
        <v>246.75</v>
      </c>
      <c r="V156" s="361">
        <v>0</v>
      </c>
      <c r="W156" s="361">
        <v>0</v>
      </c>
      <c r="X156" s="361">
        <v>0</v>
      </c>
      <c r="Y156" s="361">
        <v>0</v>
      </c>
      <c r="Z156" s="361">
        <v>0</v>
      </c>
      <c r="AA156" s="361">
        <v>71144.12</v>
      </c>
      <c r="AB156" s="361">
        <v>0</v>
      </c>
      <c r="AC156" s="361">
        <v>0</v>
      </c>
      <c r="AD156" s="361">
        <v>0</v>
      </c>
      <c r="AE156" s="361">
        <v>0</v>
      </c>
      <c r="AF156" s="361">
        <v>0</v>
      </c>
      <c r="AG156" s="361">
        <v>0</v>
      </c>
      <c r="AH156" s="361">
        <v>0</v>
      </c>
      <c r="AI156" s="361">
        <v>0</v>
      </c>
      <c r="AJ156" s="361">
        <v>0</v>
      </c>
      <c r="AK156" s="361">
        <v>0</v>
      </c>
      <c r="AL156" s="361">
        <v>0</v>
      </c>
      <c r="AM156" s="361">
        <v>0</v>
      </c>
      <c r="AN156" s="361">
        <v>0</v>
      </c>
      <c r="AO156" s="361">
        <v>0</v>
      </c>
      <c r="AP156" s="361">
        <v>0</v>
      </c>
      <c r="AQ156" s="361">
        <v>0</v>
      </c>
      <c r="AR156" s="361">
        <v>0</v>
      </c>
      <c r="AS156" s="361">
        <v>0</v>
      </c>
      <c r="AT156" s="361">
        <v>0</v>
      </c>
      <c r="AU156" s="361">
        <f t="shared" si="2"/>
        <v>0</v>
      </c>
      <c r="AV156" s="361">
        <v>42069.25</v>
      </c>
      <c r="AW156" s="361">
        <v>71144.12</v>
      </c>
      <c r="AX156" s="362">
        <v>48</v>
      </c>
      <c r="AY156" s="362">
        <v>300</v>
      </c>
      <c r="AZ156" s="361">
        <v>283119.14</v>
      </c>
      <c r="BA156" s="361">
        <v>79830</v>
      </c>
      <c r="BB156" s="363">
        <v>90</v>
      </c>
      <c r="BC156" s="363">
        <v>80.241183765501702</v>
      </c>
      <c r="BD156" s="363">
        <v>10.01</v>
      </c>
      <c r="BE156" s="363"/>
      <c r="BF156" s="359" t="s">
        <v>472</v>
      </c>
      <c r="BG156" s="356"/>
      <c r="BH156" s="359" t="s">
        <v>316</v>
      </c>
      <c r="BI156" s="359" t="s">
        <v>509</v>
      </c>
      <c r="BJ156" s="359"/>
      <c r="BK156" s="359" t="s">
        <v>277</v>
      </c>
      <c r="BL156" s="357" t="s">
        <v>0</v>
      </c>
      <c r="BM156" s="363">
        <v>560349.85980245005</v>
      </c>
      <c r="BN156" s="357" t="s">
        <v>398</v>
      </c>
      <c r="BO156" s="363"/>
      <c r="BP156" s="364">
        <v>37574</v>
      </c>
      <c r="BQ156" s="364">
        <v>46692</v>
      </c>
      <c r="BR156" s="363">
        <v>32691.03</v>
      </c>
      <c r="BS156" s="363">
        <v>77.92</v>
      </c>
      <c r="BT156" s="363">
        <v>29.23</v>
      </c>
    </row>
    <row r="157" spans="1:72" s="344" customFormat="1" ht="18.2" customHeight="1" x14ac:dyDescent="0.15">
      <c r="A157" s="347">
        <v>155</v>
      </c>
      <c r="B157" s="348" t="s">
        <v>313</v>
      </c>
      <c r="C157" s="348" t="s">
        <v>17</v>
      </c>
      <c r="D157" s="349">
        <v>45200</v>
      </c>
      <c r="E157" s="350" t="s">
        <v>389</v>
      </c>
      <c r="F157" s="351">
        <v>158</v>
      </c>
      <c r="G157" s="351">
        <v>157</v>
      </c>
      <c r="H157" s="352">
        <v>29583.91</v>
      </c>
      <c r="I157" s="352">
        <v>41851.19</v>
      </c>
      <c r="J157" s="352">
        <v>0</v>
      </c>
      <c r="K157" s="352">
        <v>71435.100000000006</v>
      </c>
      <c r="L157" s="352">
        <v>479.23</v>
      </c>
      <c r="M157" s="352">
        <v>0</v>
      </c>
      <c r="N157" s="352">
        <v>0</v>
      </c>
      <c r="O157" s="352">
        <v>0</v>
      </c>
      <c r="P157" s="352">
        <v>0</v>
      </c>
      <c r="Q157" s="352">
        <v>0</v>
      </c>
      <c r="R157" s="352">
        <v>0</v>
      </c>
      <c r="S157" s="352">
        <v>71435.100000000006</v>
      </c>
      <c r="T157" s="352">
        <v>72025.94</v>
      </c>
      <c r="U157" s="352">
        <v>246.75</v>
      </c>
      <c r="V157" s="352">
        <v>0</v>
      </c>
      <c r="W157" s="352">
        <v>0</v>
      </c>
      <c r="X157" s="352">
        <v>0</v>
      </c>
      <c r="Y157" s="352">
        <v>0</v>
      </c>
      <c r="Z157" s="352">
        <v>0</v>
      </c>
      <c r="AA157" s="352">
        <v>72272.69</v>
      </c>
      <c r="AB157" s="352">
        <v>0</v>
      </c>
      <c r="AC157" s="352">
        <v>0</v>
      </c>
      <c r="AD157" s="352">
        <v>0</v>
      </c>
      <c r="AE157" s="352">
        <v>0</v>
      </c>
      <c r="AF157" s="352">
        <v>0</v>
      </c>
      <c r="AG157" s="352">
        <v>0</v>
      </c>
      <c r="AH157" s="352">
        <v>0</v>
      </c>
      <c r="AI157" s="352">
        <v>0</v>
      </c>
      <c r="AJ157" s="352">
        <v>0</v>
      </c>
      <c r="AK157" s="352">
        <v>0</v>
      </c>
      <c r="AL157" s="352">
        <v>0</v>
      </c>
      <c r="AM157" s="352">
        <v>0</v>
      </c>
      <c r="AN157" s="352">
        <v>0</v>
      </c>
      <c r="AO157" s="352">
        <v>0</v>
      </c>
      <c r="AP157" s="352">
        <v>0</v>
      </c>
      <c r="AQ157" s="352">
        <v>0</v>
      </c>
      <c r="AR157" s="352">
        <v>0</v>
      </c>
      <c r="AS157" s="352">
        <v>0</v>
      </c>
      <c r="AT157" s="352">
        <v>0</v>
      </c>
      <c r="AU157" s="352">
        <f t="shared" si="2"/>
        <v>0</v>
      </c>
      <c r="AV157" s="352">
        <v>42330.42</v>
      </c>
      <c r="AW157" s="352">
        <v>72272.69</v>
      </c>
      <c r="AX157" s="353">
        <v>49</v>
      </c>
      <c r="AY157" s="353">
        <v>300</v>
      </c>
      <c r="AZ157" s="352">
        <v>283119.14</v>
      </c>
      <c r="BA157" s="352">
        <v>79830</v>
      </c>
      <c r="BB157" s="354">
        <v>90</v>
      </c>
      <c r="BC157" s="354">
        <v>80.535625704622305</v>
      </c>
      <c r="BD157" s="354">
        <v>10.01</v>
      </c>
      <c r="BE157" s="354"/>
      <c r="BF157" s="350" t="s">
        <v>472</v>
      </c>
      <c r="BG157" s="347"/>
      <c r="BH157" s="350" t="s">
        <v>316</v>
      </c>
      <c r="BI157" s="350" t="s">
        <v>509</v>
      </c>
      <c r="BJ157" s="350"/>
      <c r="BK157" s="350" t="s">
        <v>277</v>
      </c>
      <c r="BL157" s="348" t="s">
        <v>0</v>
      </c>
      <c r="BM157" s="354">
        <v>562406.04207149998</v>
      </c>
      <c r="BN157" s="348" t="s">
        <v>398</v>
      </c>
      <c r="BO157" s="354"/>
      <c r="BP157" s="355">
        <v>37574</v>
      </c>
      <c r="BQ157" s="355">
        <v>46692</v>
      </c>
      <c r="BR157" s="354">
        <v>33138.49</v>
      </c>
      <c r="BS157" s="354">
        <v>77.92</v>
      </c>
      <c r="BT157" s="354">
        <v>29.23</v>
      </c>
    </row>
    <row r="158" spans="1:72" s="344" customFormat="1" ht="18.2" customHeight="1" x14ac:dyDescent="0.15">
      <c r="A158" s="356">
        <v>156</v>
      </c>
      <c r="B158" s="357" t="s">
        <v>313</v>
      </c>
      <c r="C158" s="357" t="s">
        <v>17</v>
      </c>
      <c r="D158" s="358">
        <v>45200</v>
      </c>
      <c r="E158" s="359" t="s">
        <v>596</v>
      </c>
      <c r="F158" s="360">
        <v>0</v>
      </c>
      <c r="G158" s="360">
        <v>0</v>
      </c>
      <c r="H158" s="361">
        <v>33603.33</v>
      </c>
      <c r="I158" s="361">
        <v>0</v>
      </c>
      <c r="J158" s="361">
        <v>0</v>
      </c>
      <c r="K158" s="361">
        <v>33603.33</v>
      </c>
      <c r="L158" s="361">
        <v>575.75</v>
      </c>
      <c r="M158" s="361">
        <v>0</v>
      </c>
      <c r="N158" s="361">
        <v>0</v>
      </c>
      <c r="O158" s="361">
        <v>0</v>
      </c>
      <c r="P158" s="361">
        <v>575.75</v>
      </c>
      <c r="Q158" s="361">
        <v>0</v>
      </c>
      <c r="R158" s="361">
        <v>0</v>
      </c>
      <c r="S158" s="361">
        <v>33027.58</v>
      </c>
      <c r="T158" s="361">
        <v>0</v>
      </c>
      <c r="U158" s="361">
        <v>280.87</v>
      </c>
      <c r="V158" s="361">
        <v>0</v>
      </c>
      <c r="W158" s="361">
        <v>0</v>
      </c>
      <c r="X158" s="361">
        <v>280.87</v>
      </c>
      <c r="Y158" s="361">
        <v>0</v>
      </c>
      <c r="Z158" s="361">
        <v>0</v>
      </c>
      <c r="AA158" s="361">
        <v>0</v>
      </c>
      <c r="AB158" s="361">
        <v>114.67</v>
      </c>
      <c r="AC158" s="361">
        <v>0</v>
      </c>
      <c r="AD158" s="361">
        <v>0</v>
      </c>
      <c r="AE158" s="361">
        <v>0</v>
      </c>
      <c r="AF158" s="361">
        <v>0</v>
      </c>
      <c r="AG158" s="361">
        <v>0</v>
      </c>
      <c r="AH158" s="361">
        <v>51.5</v>
      </c>
      <c r="AI158" s="361">
        <v>58.97</v>
      </c>
      <c r="AJ158" s="361">
        <v>0</v>
      </c>
      <c r="AK158" s="361">
        <v>0</v>
      </c>
      <c r="AL158" s="361">
        <v>0</v>
      </c>
      <c r="AM158" s="361">
        <v>0</v>
      </c>
      <c r="AN158" s="361">
        <v>0</v>
      </c>
      <c r="AO158" s="361">
        <v>0</v>
      </c>
      <c r="AP158" s="361">
        <v>0</v>
      </c>
      <c r="AQ158" s="361">
        <v>8.8999999999999996E-2</v>
      </c>
      <c r="AR158" s="361">
        <v>0</v>
      </c>
      <c r="AS158" s="361">
        <v>0</v>
      </c>
      <c r="AT158" s="361">
        <v>0</v>
      </c>
      <c r="AU158" s="361">
        <f t="shared" si="2"/>
        <v>1081.8490000000002</v>
      </c>
      <c r="AV158" s="361">
        <v>0</v>
      </c>
      <c r="AW158" s="361">
        <v>0</v>
      </c>
      <c r="AX158" s="362">
        <v>48</v>
      </c>
      <c r="AY158" s="362">
        <v>300</v>
      </c>
      <c r="AZ158" s="361">
        <v>521856</v>
      </c>
      <c r="BA158" s="361">
        <v>94050</v>
      </c>
      <c r="BB158" s="363">
        <v>57.53</v>
      </c>
      <c r="BC158" s="363">
        <v>20.202835485380099</v>
      </c>
      <c r="BD158" s="363">
        <v>10.029999999999999</v>
      </c>
      <c r="BE158" s="363"/>
      <c r="BF158" s="359" t="s">
        <v>472</v>
      </c>
      <c r="BG158" s="356"/>
      <c r="BH158" s="359" t="s">
        <v>482</v>
      </c>
      <c r="BI158" s="359" t="s">
        <v>534</v>
      </c>
      <c r="BJ158" s="359"/>
      <c r="BK158" s="359" t="s">
        <v>248</v>
      </c>
      <c r="BL158" s="357" t="s">
        <v>0</v>
      </c>
      <c r="BM158" s="363">
        <v>260024.9813747</v>
      </c>
      <c r="BN158" s="357" t="s">
        <v>398</v>
      </c>
      <c r="BO158" s="363"/>
      <c r="BP158" s="364">
        <v>37575</v>
      </c>
      <c r="BQ158" s="364">
        <v>46692</v>
      </c>
      <c r="BR158" s="363">
        <v>0</v>
      </c>
      <c r="BS158" s="363">
        <v>114.67</v>
      </c>
      <c r="BT158" s="363">
        <v>0</v>
      </c>
    </row>
    <row r="159" spans="1:72" s="344" customFormat="1" ht="18.2" customHeight="1" x14ac:dyDescent="0.15">
      <c r="A159" s="347">
        <v>157</v>
      </c>
      <c r="B159" s="348" t="s">
        <v>313</v>
      </c>
      <c r="C159" s="348" t="s">
        <v>17</v>
      </c>
      <c r="D159" s="349">
        <v>45200</v>
      </c>
      <c r="E159" s="350" t="s">
        <v>597</v>
      </c>
      <c r="F159" s="351">
        <v>4</v>
      </c>
      <c r="G159" s="351">
        <v>3</v>
      </c>
      <c r="H159" s="352">
        <v>20323.650000000001</v>
      </c>
      <c r="I159" s="352">
        <v>1610.61</v>
      </c>
      <c r="J159" s="352">
        <v>0</v>
      </c>
      <c r="K159" s="352">
        <v>21934.26</v>
      </c>
      <c r="L159" s="352">
        <v>548.94000000000005</v>
      </c>
      <c r="M159" s="352">
        <v>0</v>
      </c>
      <c r="N159" s="352">
        <v>0</v>
      </c>
      <c r="O159" s="352">
        <v>0</v>
      </c>
      <c r="P159" s="352">
        <v>0</v>
      </c>
      <c r="Q159" s="352">
        <v>0</v>
      </c>
      <c r="R159" s="352">
        <v>0</v>
      </c>
      <c r="S159" s="352">
        <v>21934.26</v>
      </c>
      <c r="T159" s="352">
        <v>540.27</v>
      </c>
      <c r="U159" s="352">
        <v>169.49</v>
      </c>
      <c r="V159" s="352">
        <v>0</v>
      </c>
      <c r="W159" s="352">
        <v>0</v>
      </c>
      <c r="X159" s="352">
        <v>0</v>
      </c>
      <c r="Y159" s="352">
        <v>0</v>
      </c>
      <c r="Z159" s="352">
        <v>0</v>
      </c>
      <c r="AA159" s="352">
        <v>709.76</v>
      </c>
      <c r="AB159" s="352">
        <v>0</v>
      </c>
      <c r="AC159" s="352">
        <v>0</v>
      </c>
      <c r="AD159" s="352">
        <v>0</v>
      </c>
      <c r="AE159" s="352">
        <v>0</v>
      </c>
      <c r="AF159" s="352">
        <v>0</v>
      </c>
      <c r="AG159" s="352">
        <v>0</v>
      </c>
      <c r="AH159" s="352">
        <v>0</v>
      </c>
      <c r="AI159" s="352">
        <v>0</v>
      </c>
      <c r="AJ159" s="352">
        <v>0</v>
      </c>
      <c r="AK159" s="352">
        <v>0</v>
      </c>
      <c r="AL159" s="352">
        <v>0</v>
      </c>
      <c r="AM159" s="352">
        <v>0</v>
      </c>
      <c r="AN159" s="352">
        <v>0</v>
      </c>
      <c r="AO159" s="352">
        <v>0</v>
      </c>
      <c r="AP159" s="352">
        <v>0</v>
      </c>
      <c r="AQ159" s="352">
        <v>0</v>
      </c>
      <c r="AR159" s="352">
        <v>0</v>
      </c>
      <c r="AS159" s="352">
        <v>0</v>
      </c>
      <c r="AT159" s="352">
        <v>0</v>
      </c>
      <c r="AU159" s="352">
        <f t="shared" si="2"/>
        <v>0</v>
      </c>
      <c r="AV159" s="352">
        <v>2159.5500000000002</v>
      </c>
      <c r="AW159" s="352">
        <v>709.76</v>
      </c>
      <c r="AX159" s="353">
        <v>48</v>
      </c>
      <c r="AY159" s="353">
        <v>300</v>
      </c>
      <c r="AZ159" s="352">
        <v>283222.2</v>
      </c>
      <c r="BA159" s="352">
        <v>79000</v>
      </c>
      <c r="BB159" s="354">
        <v>89.06</v>
      </c>
      <c r="BC159" s="354">
        <v>24.727407539240499</v>
      </c>
      <c r="BD159" s="354">
        <v>10.01</v>
      </c>
      <c r="BE159" s="354"/>
      <c r="BF159" s="350" t="s">
        <v>472</v>
      </c>
      <c r="BG159" s="347"/>
      <c r="BH159" s="350" t="s">
        <v>316</v>
      </c>
      <c r="BI159" s="350" t="s">
        <v>509</v>
      </c>
      <c r="BJ159" s="350"/>
      <c r="BK159" s="350" t="s">
        <v>487</v>
      </c>
      <c r="BL159" s="348" t="s">
        <v>0</v>
      </c>
      <c r="BM159" s="354">
        <v>172687.66128090001</v>
      </c>
      <c r="BN159" s="348" t="s">
        <v>398</v>
      </c>
      <c r="BO159" s="354"/>
      <c r="BP159" s="355">
        <v>37579</v>
      </c>
      <c r="BQ159" s="355">
        <v>46692</v>
      </c>
      <c r="BR159" s="354">
        <v>690.39</v>
      </c>
      <c r="BS159" s="354">
        <v>77.11</v>
      </c>
      <c r="BT159" s="354">
        <v>29.24</v>
      </c>
    </row>
    <row r="160" spans="1:72" s="344" customFormat="1" ht="18.2" customHeight="1" x14ac:dyDescent="0.15">
      <c r="A160" s="356">
        <v>158</v>
      </c>
      <c r="B160" s="357" t="s">
        <v>313</v>
      </c>
      <c r="C160" s="357" t="s">
        <v>17</v>
      </c>
      <c r="D160" s="358">
        <v>45200</v>
      </c>
      <c r="E160" s="359" t="s">
        <v>390</v>
      </c>
      <c r="F160" s="360">
        <v>144</v>
      </c>
      <c r="G160" s="360">
        <v>143</v>
      </c>
      <c r="H160" s="361">
        <v>29583.91</v>
      </c>
      <c r="I160" s="361">
        <v>39928.46</v>
      </c>
      <c r="J160" s="361">
        <v>0</v>
      </c>
      <c r="K160" s="361">
        <v>69512.37</v>
      </c>
      <c r="L160" s="361">
        <v>479.23</v>
      </c>
      <c r="M160" s="361">
        <v>0</v>
      </c>
      <c r="N160" s="361">
        <v>0</v>
      </c>
      <c r="O160" s="361">
        <v>0</v>
      </c>
      <c r="P160" s="361">
        <v>0</v>
      </c>
      <c r="Q160" s="361">
        <v>0</v>
      </c>
      <c r="R160" s="361">
        <v>0</v>
      </c>
      <c r="S160" s="361">
        <v>69512.37</v>
      </c>
      <c r="T160" s="361">
        <v>63882.7</v>
      </c>
      <c r="U160" s="361">
        <v>246.75</v>
      </c>
      <c r="V160" s="361">
        <v>0</v>
      </c>
      <c r="W160" s="361">
        <v>0</v>
      </c>
      <c r="X160" s="361">
        <v>0</v>
      </c>
      <c r="Y160" s="361">
        <v>0</v>
      </c>
      <c r="Z160" s="361">
        <v>0</v>
      </c>
      <c r="AA160" s="361">
        <v>64129.45</v>
      </c>
      <c r="AB160" s="361">
        <v>0</v>
      </c>
      <c r="AC160" s="361">
        <v>0</v>
      </c>
      <c r="AD160" s="361">
        <v>0</v>
      </c>
      <c r="AE160" s="361">
        <v>0</v>
      </c>
      <c r="AF160" s="361">
        <v>0</v>
      </c>
      <c r="AG160" s="361">
        <v>0</v>
      </c>
      <c r="AH160" s="361">
        <v>0</v>
      </c>
      <c r="AI160" s="361">
        <v>0</v>
      </c>
      <c r="AJ160" s="361">
        <v>0</v>
      </c>
      <c r="AK160" s="361">
        <v>0</v>
      </c>
      <c r="AL160" s="361">
        <v>0</v>
      </c>
      <c r="AM160" s="361">
        <v>0</v>
      </c>
      <c r="AN160" s="361">
        <v>0</v>
      </c>
      <c r="AO160" s="361">
        <v>0</v>
      </c>
      <c r="AP160" s="361">
        <v>0</v>
      </c>
      <c r="AQ160" s="361">
        <v>0</v>
      </c>
      <c r="AR160" s="361">
        <v>0</v>
      </c>
      <c r="AS160" s="361">
        <v>0</v>
      </c>
      <c r="AT160" s="361">
        <v>0</v>
      </c>
      <c r="AU160" s="361">
        <f t="shared" si="2"/>
        <v>0</v>
      </c>
      <c r="AV160" s="361">
        <v>40407.69</v>
      </c>
      <c r="AW160" s="361">
        <v>64129.45</v>
      </c>
      <c r="AX160" s="362">
        <v>48</v>
      </c>
      <c r="AY160" s="362">
        <v>300</v>
      </c>
      <c r="AZ160" s="361">
        <v>283201.63</v>
      </c>
      <c r="BA160" s="361">
        <v>79830</v>
      </c>
      <c r="BB160" s="363">
        <v>90</v>
      </c>
      <c r="BC160" s="363">
        <v>78.367948139797093</v>
      </c>
      <c r="BD160" s="363">
        <v>10.01</v>
      </c>
      <c r="BE160" s="363"/>
      <c r="BF160" s="359" t="s">
        <v>472</v>
      </c>
      <c r="BG160" s="356"/>
      <c r="BH160" s="359" t="s">
        <v>316</v>
      </c>
      <c r="BI160" s="359" t="s">
        <v>509</v>
      </c>
      <c r="BJ160" s="359"/>
      <c r="BK160" s="359" t="s">
        <v>277</v>
      </c>
      <c r="BL160" s="357" t="s">
        <v>0</v>
      </c>
      <c r="BM160" s="363">
        <v>547268.45607704995</v>
      </c>
      <c r="BN160" s="357" t="s">
        <v>398</v>
      </c>
      <c r="BO160" s="363"/>
      <c r="BP160" s="364">
        <v>37578</v>
      </c>
      <c r="BQ160" s="364">
        <v>46692</v>
      </c>
      <c r="BR160" s="363">
        <v>30087.39</v>
      </c>
      <c r="BS160" s="363">
        <v>77.92</v>
      </c>
      <c r="BT160" s="363">
        <v>29.22</v>
      </c>
    </row>
    <row r="161" spans="1:72" s="344" customFormat="1" ht="18.2" customHeight="1" x14ac:dyDescent="0.15">
      <c r="A161" s="347">
        <v>159</v>
      </c>
      <c r="B161" s="348" t="s">
        <v>313</v>
      </c>
      <c r="C161" s="348" t="s">
        <v>17</v>
      </c>
      <c r="D161" s="349">
        <v>45200</v>
      </c>
      <c r="E161" s="350" t="s">
        <v>598</v>
      </c>
      <c r="F161" s="351">
        <v>0</v>
      </c>
      <c r="G161" s="351">
        <v>2</v>
      </c>
      <c r="H161" s="352">
        <v>22216.15</v>
      </c>
      <c r="I161" s="352">
        <v>714.61</v>
      </c>
      <c r="J161" s="352">
        <v>0</v>
      </c>
      <c r="K161" s="352">
        <v>22930.76</v>
      </c>
      <c r="L161" s="352">
        <v>361.79</v>
      </c>
      <c r="M161" s="352">
        <v>0</v>
      </c>
      <c r="N161" s="352">
        <v>0</v>
      </c>
      <c r="O161" s="352">
        <v>714.61</v>
      </c>
      <c r="P161" s="352">
        <v>361.79</v>
      </c>
      <c r="Q161" s="352">
        <v>0</v>
      </c>
      <c r="R161" s="352">
        <v>0</v>
      </c>
      <c r="S161" s="352">
        <v>21854.36</v>
      </c>
      <c r="T161" s="352">
        <v>380.35</v>
      </c>
      <c r="U161" s="352">
        <v>185.69</v>
      </c>
      <c r="V161" s="352">
        <v>0</v>
      </c>
      <c r="W161" s="352">
        <v>380.35</v>
      </c>
      <c r="X161" s="352">
        <v>185.69</v>
      </c>
      <c r="Y161" s="352">
        <v>0</v>
      </c>
      <c r="Z161" s="352">
        <v>0</v>
      </c>
      <c r="AA161" s="352">
        <v>0</v>
      </c>
      <c r="AB161" s="352">
        <v>100</v>
      </c>
      <c r="AC161" s="352">
        <v>0</v>
      </c>
      <c r="AD161" s="352">
        <v>0</v>
      </c>
      <c r="AE161" s="352">
        <v>0</v>
      </c>
      <c r="AF161" s="352">
        <v>29.23</v>
      </c>
      <c r="AG161" s="352">
        <v>0</v>
      </c>
      <c r="AH161" s="352">
        <v>34.25</v>
      </c>
      <c r="AI161" s="352">
        <v>37.659999999999997</v>
      </c>
      <c r="AJ161" s="352">
        <v>200</v>
      </c>
      <c r="AK161" s="352">
        <v>0</v>
      </c>
      <c r="AL161" s="352">
        <v>0</v>
      </c>
      <c r="AM161" s="352">
        <v>29.23</v>
      </c>
      <c r="AN161" s="352">
        <v>0</v>
      </c>
      <c r="AO161" s="352">
        <v>68.5</v>
      </c>
      <c r="AP161" s="352">
        <v>75.31</v>
      </c>
      <c r="AQ161" s="352">
        <v>5.0000000000000001E-3</v>
      </c>
      <c r="AR161" s="352">
        <v>0</v>
      </c>
      <c r="AS161" s="352">
        <v>0</v>
      </c>
      <c r="AT161" s="352">
        <v>0</v>
      </c>
      <c r="AU161" s="352">
        <f t="shared" si="2"/>
        <v>2216.625</v>
      </c>
      <c r="AV161" s="352">
        <v>0</v>
      </c>
      <c r="AW161" s="352">
        <v>0</v>
      </c>
      <c r="AX161" s="353">
        <v>48</v>
      </c>
      <c r="AY161" s="353">
        <v>300</v>
      </c>
      <c r="AZ161" s="352">
        <v>379860.5</v>
      </c>
      <c r="BA161" s="352">
        <v>60109</v>
      </c>
      <c r="BB161" s="354">
        <v>50.51</v>
      </c>
      <c r="BC161" s="354">
        <v>18.364366793658199</v>
      </c>
      <c r="BD161" s="354">
        <v>10.029999999999999</v>
      </c>
      <c r="BE161" s="354"/>
      <c r="BF161" s="350" t="s">
        <v>472</v>
      </c>
      <c r="BG161" s="347"/>
      <c r="BH161" s="350" t="s">
        <v>316</v>
      </c>
      <c r="BI161" s="350" t="s">
        <v>503</v>
      </c>
      <c r="BJ161" s="350"/>
      <c r="BK161" s="350" t="s">
        <v>248</v>
      </c>
      <c r="BL161" s="348" t="s">
        <v>0</v>
      </c>
      <c r="BM161" s="354">
        <v>172058.6113774</v>
      </c>
      <c r="BN161" s="348" t="s">
        <v>398</v>
      </c>
      <c r="BO161" s="354"/>
      <c r="BP161" s="355">
        <v>37575</v>
      </c>
      <c r="BQ161" s="355">
        <v>46692</v>
      </c>
      <c r="BR161" s="354">
        <v>0</v>
      </c>
      <c r="BS161" s="354">
        <v>100</v>
      </c>
      <c r="BT161" s="354">
        <v>0</v>
      </c>
    </row>
    <row r="162" spans="1:72" s="344" customFormat="1" ht="18.2" customHeight="1" x14ac:dyDescent="0.15">
      <c r="A162" s="356">
        <v>160</v>
      </c>
      <c r="B162" s="357" t="s">
        <v>313</v>
      </c>
      <c r="C162" s="357" t="s">
        <v>17</v>
      </c>
      <c r="D162" s="358">
        <v>45200</v>
      </c>
      <c r="E162" s="359" t="s">
        <v>391</v>
      </c>
      <c r="F162" s="360">
        <v>131</v>
      </c>
      <c r="G162" s="360">
        <v>130</v>
      </c>
      <c r="H162" s="361">
        <v>47947.05</v>
      </c>
      <c r="I162" s="361">
        <v>58608.56</v>
      </c>
      <c r="J162" s="361">
        <v>0</v>
      </c>
      <c r="K162" s="361">
        <v>106555.61</v>
      </c>
      <c r="L162" s="361">
        <v>752.1</v>
      </c>
      <c r="M162" s="361">
        <v>0</v>
      </c>
      <c r="N162" s="361">
        <v>0</v>
      </c>
      <c r="O162" s="361">
        <v>0</v>
      </c>
      <c r="P162" s="361">
        <v>0</v>
      </c>
      <c r="Q162" s="361">
        <v>0</v>
      </c>
      <c r="R162" s="361">
        <v>0</v>
      </c>
      <c r="S162" s="361">
        <v>106555.61</v>
      </c>
      <c r="T162" s="361">
        <v>92963.88</v>
      </c>
      <c r="U162" s="361">
        <v>413.89</v>
      </c>
      <c r="V162" s="361">
        <v>0</v>
      </c>
      <c r="W162" s="361">
        <v>0</v>
      </c>
      <c r="X162" s="361">
        <v>0</v>
      </c>
      <c r="Y162" s="361">
        <v>0</v>
      </c>
      <c r="Z162" s="361">
        <v>0</v>
      </c>
      <c r="AA162" s="361">
        <v>93377.77</v>
      </c>
      <c r="AB162" s="361">
        <v>0</v>
      </c>
      <c r="AC162" s="361">
        <v>0</v>
      </c>
      <c r="AD162" s="361">
        <v>0</v>
      </c>
      <c r="AE162" s="361">
        <v>0</v>
      </c>
      <c r="AF162" s="361">
        <v>0</v>
      </c>
      <c r="AG162" s="361">
        <v>0</v>
      </c>
      <c r="AH162" s="361">
        <v>0</v>
      </c>
      <c r="AI162" s="361">
        <v>0</v>
      </c>
      <c r="AJ162" s="361">
        <v>0</v>
      </c>
      <c r="AK162" s="361">
        <v>0</v>
      </c>
      <c r="AL162" s="361">
        <v>0</v>
      </c>
      <c r="AM162" s="361">
        <v>0</v>
      </c>
      <c r="AN162" s="361">
        <v>0</v>
      </c>
      <c r="AO162" s="361">
        <v>0</v>
      </c>
      <c r="AP162" s="361">
        <v>0</v>
      </c>
      <c r="AQ162" s="361">
        <v>0</v>
      </c>
      <c r="AR162" s="361">
        <v>0</v>
      </c>
      <c r="AS162" s="361">
        <v>0</v>
      </c>
      <c r="AT162" s="361">
        <v>0</v>
      </c>
      <c r="AU162" s="361">
        <f t="shared" si="2"/>
        <v>0</v>
      </c>
      <c r="AV162" s="361">
        <v>59360.66</v>
      </c>
      <c r="AW162" s="361">
        <v>93377.77</v>
      </c>
      <c r="AX162" s="362">
        <v>50</v>
      </c>
      <c r="AY162" s="362">
        <v>300</v>
      </c>
      <c r="AZ162" s="361">
        <v>500000</v>
      </c>
      <c r="BA162" s="361">
        <v>124812</v>
      </c>
      <c r="BB162" s="363">
        <v>80</v>
      </c>
      <c r="BC162" s="363">
        <v>68.298311059834006</v>
      </c>
      <c r="BD162" s="363">
        <v>10.36</v>
      </c>
      <c r="BE162" s="363"/>
      <c r="BF162" s="359" t="s">
        <v>472</v>
      </c>
      <c r="BG162" s="356"/>
      <c r="BH162" s="359" t="s">
        <v>567</v>
      </c>
      <c r="BI162" s="359" t="s">
        <v>588</v>
      </c>
      <c r="BJ162" s="359"/>
      <c r="BK162" s="359" t="s">
        <v>277</v>
      </c>
      <c r="BL162" s="357" t="s">
        <v>0</v>
      </c>
      <c r="BM162" s="363">
        <v>838908.58808364999</v>
      </c>
      <c r="BN162" s="357" t="s">
        <v>398</v>
      </c>
      <c r="BO162" s="363"/>
      <c r="BP162" s="364">
        <v>37593</v>
      </c>
      <c r="BQ162" s="364">
        <v>46721</v>
      </c>
      <c r="BR162" s="363">
        <v>40220.01</v>
      </c>
      <c r="BS162" s="363">
        <v>122.99</v>
      </c>
      <c r="BT162" s="363">
        <v>29.14</v>
      </c>
    </row>
    <row r="163" spans="1:72" s="344" customFormat="1" ht="18.2" customHeight="1" x14ac:dyDescent="0.15">
      <c r="A163" s="347">
        <v>161</v>
      </c>
      <c r="B163" s="348" t="s">
        <v>313</v>
      </c>
      <c r="C163" s="348" t="s">
        <v>17</v>
      </c>
      <c r="D163" s="349">
        <v>45200</v>
      </c>
      <c r="E163" s="350" t="s">
        <v>392</v>
      </c>
      <c r="F163" s="351">
        <v>69</v>
      </c>
      <c r="G163" s="351">
        <v>68</v>
      </c>
      <c r="H163" s="352">
        <v>49964.44</v>
      </c>
      <c r="I163" s="352">
        <v>41821.18</v>
      </c>
      <c r="J163" s="352">
        <v>0</v>
      </c>
      <c r="K163" s="352">
        <v>91785.62</v>
      </c>
      <c r="L163" s="352">
        <v>809.02</v>
      </c>
      <c r="M163" s="352">
        <v>0</v>
      </c>
      <c r="N163" s="352">
        <v>0</v>
      </c>
      <c r="O163" s="352">
        <v>0</v>
      </c>
      <c r="P163" s="352">
        <v>0</v>
      </c>
      <c r="Q163" s="352">
        <v>0</v>
      </c>
      <c r="R163" s="352">
        <v>0</v>
      </c>
      <c r="S163" s="352">
        <v>91785.62</v>
      </c>
      <c r="T163" s="352">
        <v>41292.879999999997</v>
      </c>
      <c r="U163" s="352">
        <v>417.56</v>
      </c>
      <c r="V163" s="352">
        <v>0</v>
      </c>
      <c r="W163" s="352">
        <v>0</v>
      </c>
      <c r="X163" s="352">
        <v>0</v>
      </c>
      <c r="Y163" s="352">
        <v>0</v>
      </c>
      <c r="Z163" s="352">
        <v>0</v>
      </c>
      <c r="AA163" s="352">
        <v>41710.44</v>
      </c>
      <c r="AB163" s="352">
        <v>0</v>
      </c>
      <c r="AC163" s="352">
        <v>0</v>
      </c>
      <c r="AD163" s="352">
        <v>0</v>
      </c>
      <c r="AE163" s="352">
        <v>0</v>
      </c>
      <c r="AF163" s="352">
        <v>0</v>
      </c>
      <c r="AG163" s="352">
        <v>0</v>
      </c>
      <c r="AH163" s="352">
        <v>0</v>
      </c>
      <c r="AI163" s="352">
        <v>0</v>
      </c>
      <c r="AJ163" s="352">
        <v>0</v>
      </c>
      <c r="AK163" s="352">
        <v>0</v>
      </c>
      <c r="AL163" s="352">
        <v>0</v>
      </c>
      <c r="AM163" s="352">
        <v>0</v>
      </c>
      <c r="AN163" s="352">
        <v>0</v>
      </c>
      <c r="AO163" s="352">
        <v>0</v>
      </c>
      <c r="AP163" s="352">
        <v>0</v>
      </c>
      <c r="AQ163" s="352">
        <v>0</v>
      </c>
      <c r="AR163" s="352">
        <v>0</v>
      </c>
      <c r="AS163" s="352">
        <v>0</v>
      </c>
      <c r="AT163" s="352">
        <v>0</v>
      </c>
      <c r="AU163" s="352">
        <f t="shared" si="2"/>
        <v>0</v>
      </c>
      <c r="AV163" s="352">
        <v>42630.2</v>
      </c>
      <c r="AW163" s="352">
        <v>41710.44</v>
      </c>
      <c r="AX163" s="353">
        <v>48</v>
      </c>
      <c r="AY163" s="353">
        <v>300</v>
      </c>
      <c r="AZ163" s="352">
        <v>670000</v>
      </c>
      <c r="BA163" s="352">
        <v>134668</v>
      </c>
      <c r="BB163" s="354">
        <v>64.180000000000007</v>
      </c>
      <c r="BC163" s="354">
        <v>43.743139361986501</v>
      </c>
      <c r="BD163" s="354">
        <v>10.029999999999999</v>
      </c>
      <c r="BE163" s="354"/>
      <c r="BF163" s="350" t="s">
        <v>472</v>
      </c>
      <c r="BG163" s="347"/>
      <c r="BH163" s="350" t="s">
        <v>567</v>
      </c>
      <c r="BI163" s="350" t="s">
        <v>588</v>
      </c>
      <c r="BJ163" s="350"/>
      <c r="BK163" s="350" t="s">
        <v>277</v>
      </c>
      <c r="BL163" s="348" t="s">
        <v>0</v>
      </c>
      <c r="BM163" s="354">
        <v>722624.97376329999</v>
      </c>
      <c r="BN163" s="348" t="s">
        <v>398</v>
      </c>
      <c r="BO163" s="354"/>
      <c r="BP163" s="355">
        <v>37579</v>
      </c>
      <c r="BQ163" s="355">
        <v>46692</v>
      </c>
      <c r="BR163" s="354">
        <v>24246.04</v>
      </c>
      <c r="BS163" s="354">
        <v>164.18</v>
      </c>
      <c r="BT163" s="354">
        <v>29.25</v>
      </c>
    </row>
    <row r="164" spans="1:72" s="344" customFormat="1" ht="18.2" customHeight="1" x14ac:dyDescent="0.15">
      <c r="A164" s="356">
        <v>162</v>
      </c>
      <c r="B164" s="357" t="s">
        <v>313</v>
      </c>
      <c r="C164" s="357" t="s">
        <v>17</v>
      </c>
      <c r="D164" s="358">
        <v>45200</v>
      </c>
      <c r="E164" s="359" t="s">
        <v>393</v>
      </c>
      <c r="F164" s="360">
        <v>4</v>
      </c>
      <c r="G164" s="360">
        <v>4</v>
      </c>
      <c r="H164" s="361">
        <v>29514.39</v>
      </c>
      <c r="I164" s="361">
        <v>1872.15</v>
      </c>
      <c r="J164" s="361">
        <v>0</v>
      </c>
      <c r="K164" s="361">
        <v>31386.54</v>
      </c>
      <c r="L164" s="361">
        <v>479.81</v>
      </c>
      <c r="M164" s="361">
        <v>0</v>
      </c>
      <c r="N164" s="361">
        <v>0</v>
      </c>
      <c r="O164" s="361">
        <v>464.13</v>
      </c>
      <c r="P164" s="361">
        <v>0</v>
      </c>
      <c r="Q164" s="361">
        <v>0</v>
      </c>
      <c r="R164" s="361">
        <v>0</v>
      </c>
      <c r="S164" s="361">
        <v>30922.41</v>
      </c>
      <c r="T164" s="361">
        <v>1027.3</v>
      </c>
      <c r="U164" s="361">
        <v>246.17</v>
      </c>
      <c r="V164" s="361">
        <v>0</v>
      </c>
      <c r="W164" s="361">
        <v>261.24</v>
      </c>
      <c r="X164" s="361">
        <v>0</v>
      </c>
      <c r="Y164" s="361">
        <v>0</v>
      </c>
      <c r="Z164" s="361">
        <v>0</v>
      </c>
      <c r="AA164" s="361">
        <v>1012.23</v>
      </c>
      <c r="AB164" s="361">
        <v>0</v>
      </c>
      <c r="AC164" s="361">
        <v>0</v>
      </c>
      <c r="AD164" s="361">
        <v>0</v>
      </c>
      <c r="AE164" s="361">
        <v>0</v>
      </c>
      <c r="AF164" s="361">
        <v>0</v>
      </c>
      <c r="AG164" s="361">
        <v>0</v>
      </c>
      <c r="AH164" s="361">
        <v>0</v>
      </c>
      <c r="AI164" s="361">
        <v>0</v>
      </c>
      <c r="AJ164" s="361">
        <v>49.42</v>
      </c>
      <c r="AK164" s="361">
        <v>0</v>
      </c>
      <c r="AL164" s="361">
        <v>0</v>
      </c>
      <c r="AM164" s="361">
        <v>29.22</v>
      </c>
      <c r="AN164" s="361">
        <v>0</v>
      </c>
      <c r="AO164" s="361">
        <v>42.69</v>
      </c>
      <c r="AP164" s="361">
        <v>50.1</v>
      </c>
      <c r="AQ164" s="361">
        <v>3.0000000000000001E-3</v>
      </c>
      <c r="AR164" s="361">
        <v>0</v>
      </c>
      <c r="AS164" s="361">
        <v>0</v>
      </c>
      <c r="AT164" s="361">
        <v>0</v>
      </c>
      <c r="AU164" s="361">
        <f t="shared" si="2"/>
        <v>896.803</v>
      </c>
      <c r="AV164" s="361">
        <v>1887.83</v>
      </c>
      <c r="AW164" s="361">
        <v>1012.23</v>
      </c>
      <c r="AX164" s="362">
        <v>48</v>
      </c>
      <c r="AY164" s="362">
        <v>300</v>
      </c>
      <c r="AZ164" s="361">
        <v>283222.2</v>
      </c>
      <c r="BA164" s="361">
        <v>79830</v>
      </c>
      <c r="BB164" s="363">
        <v>90</v>
      </c>
      <c r="BC164" s="363">
        <v>34.861792559188302</v>
      </c>
      <c r="BD164" s="363">
        <v>10.01</v>
      </c>
      <c r="BE164" s="363"/>
      <c r="BF164" s="359" t="s">
        <v>472</v>
      </c>
      <c r="BG164" s="356"/>
      <c r="BH164" s="359" t="s">
        <v>316</v>
      </c>
      <c r="BI164" s="359" t="s">
        <v>509</v>
      </c>
      <c r="BJ164" s="359"/>
      <c r="BK164" s="359" t="s">
        <v>487</v>
      </c>
      <c r="BL164" s="357" t="s">
        <v>0</v>
      </c>
      <c r="BM164" s="363">
        <v>243451.05164565</v>
      </c>
      <c r="BN164" s="357" t="s">
        <v>398</v>
      </c>
      <c r="BO164" s="363"/>
      <c r="BP164" s="364">
        <v>37579</v>
      </c>
      <c r="BQ164" s="364">
        <v>46692</v>
      </c>
      <c r="BR164" s="363">
        <v>628.29</v>
      </c>
      <c r="BS164" s="363">
        <v>77.92</v>
      </c>
      <c r="BT164" s="363">
        <v>29.22</v>
      </c>
    </row>
    <row r="165" spans="1:72" s="344" customFormat="1" ht="18.2" customHeight="1" x14ac:dyDescent="0.15">
      <c r="A165" s="347">
        <v>163</v>
      </c>
      <c r="B165" s="348" t="s">
        <v>313</v>
      </c>
      <c r="C165" s="348" t="s">
        <v>17</v>
      </c>
      <c r="D165" s="349">
        <v>45200</v>
      </c>
      <c r="E165" s="350" t="s">
        <v>394</v>
      </c>
      <c r="F165" s="351">
        <v>115</v>
      </c>
      <c r="G165" s="351">
        <v>114</v>
      </c>
      <c r="H165" s="352">
        <v>33707.730000000003</v>
      </c>
      <c r="I165" s="352">
        <v>38252.54</v>
      </c>
      <c r="J165" s="352">
        <v>0</v>
      </c>
      <c r="K165" s="352">
        <v>71960.27</v>
      </c>
      <c r="L165" s="352">
        <v>528.79</v>
      </c>
      <c r="M165" s="352">
        <v>0</v>
      </c>
      <c r="N165" s="352">
        <v>0</v>
      </c>
      <c r="O165" s="352">
        <v>0</v>
      </c>
      <c r="P165" s="352">
        <v>0</v>
      </c>
      <c r="Q165" s="352">
        <v>0</v>
      </c>
      <c r="R165" s="352">
        <v>0</v>
      </c>
      <c r="S165" s="352">
        <v>71960.27</v>
      </c>
      <c r="T165" s="352">
        <v>55193.75</v>
      </c>
      <c r="U165" s="352">
        <v>290.97000000000003</v>
      </c>
      <c r="V165" s="352">
        <v>0</v>
      </c>
      <c r="W165" s="352">
        <v>0</v>
      </c>
      <c r="X165" s="352">
        <v>0</v>
      </c>
      <c r="Y165" s="352">
        <v>0</v>
      </c>
      <c r="Z165" s="352">
        <v>0</v>
      </c>
      <c r="AA165" s="352">
        <v>55484.72</v>
      </c>
      <c r="AB165" s="352">
        <v>0</v>
      </c>
      <c r="AC165" s="352">
        <v>0</v>
      </c>
      <c r="AD165" s="352">
        <v>0</v>
      </c>
      <c r="AE165" s="352">
        <v>0</v>
      </c>
      <c r="AF165" s="352">
        <v>0</v>
      </c>
      <c r="AG165" s="352">
        <v>0</v>
      </c>
      <c r="AH165" s="352">
        <v>0</v>
      </c>
      <c r="AI165" s="352">
        <v>0</v>
      </c>
      <c r="AJ165" s="352">
        <v>0</v>
      </c>
      <c r="AK165" s="352">
        <v>0</v>
      </c>
      <c r="AL165" s="352">
        <v>0</v>
      </c>
      <c r="AM165" s="352">
        <v>0</v>
      </c>
      <c r="AN165" s="352">
        <v>0</v>
      </c>
      <c r="AO165" s="352">
        <v>0</v>
      </c>
      <c r="AP165" s="352">
        <v>0</v>
      </c>
      <c r="AQ165" s="352">
        <v>0</v>
      </c>
      <c r="AR165" s="352">
        <v>0</v>
      </c>
      <c r="AS165" s="352">
        <v>0</v>
      </c>
      <c r="AT165" s="352">
        <v>0</v>
      </c>
      <c r="AU165" s="352">
        <f t="shared" si="2"/>
        <v>0</v>
      </c>
      <c r="AV165" s="352">
        <v>38781.33</v>
      </c>
      <c r="AW165" s="352">
        <v>55484.72</v>
      </c>
      <c r="AX165" s="353">
        <v>49</v>
      </c>
      <c r="AY165" s="353">
        <v>300</v>
      </c>
      <c r="AZ165" s="352">
        <v>312848.34999999998</v>
      </c>
      <c r="BA165" s="352">
        <v>87750</v>
      </c>
      <c r="BB165" s="354">
        <v>90</v>
      </c>
      <c r="BC165" s="354">
        <v>73.805405128205095</v>
      </c>
      <c r="BD165" s="354">
        <v>10.36</v>
      </c>
      <c r="BE165" s="354"/>
      <c r="BF165" s="350" t="s">
        <v>472</v>
      </c>
      <c r="BG165" s="347"/>
      <c r="BH165" s="350" t="s">
        <v>316</v>
      </c>
      <c r="BI165" s="350" t="s">
        <v>503</v>
      </c>
      <c r="BJ165" s="350"/>
      <c r="BK165" s="350" t="s">
        <v>277</v>
      </c>
      <c r="BL165" s="348" t="s">
        <v>0</v>
      </c>
      <c r="BM165" s="354">
        <v>566540.68710055004</v>
      </c>
      <c r="BN165" s="348" t="s">
        <v>398</v>
      </c>
      <c r="BO165" s="354"/>
      <c r="BP165" s="355">
        <v>37596</v>
      </c>
      <c r="BQ165" s="355">
        <v>46721</v>
      </c>
      <c r="BR165" s="354">
        <v>27487.72</v>
      </c>
      <c r="BS165" s="354">
        <v>100</v>
      </c>
      <c r="BT165" s="354">
        <v>29.08</v>
      </c>
    </row>
    <row r="166" spans="1:72" s="344" customFormat="1" ht="18.2" customHeight="1" x14ac:dyDescent="0.15">
      <c r="A166" s="356">
        <v>164</v>
      </c>
      <c r="B166" s="357" t="s">
        <v>313</v>
      </c>
      <c r="C166" s="357" t="s">
        <v>17</v>
      </c>
      <c r="D166" s="358">
        <v>45200</v>
      </c>
      <c r="E166" s="359" t="s">
        <v>395</v>
      </c>
      <c r="F166" s="360">
        <v>191</v>
      </c>
      <c r="G166" s="360">
        <v>190</v>
      </c>
      <c r="H166" s="361">
        <v>33707.730000000003</v>
      </c>
      <c r="I166" s="361">
        <v>49279.64</v>
      </c>
      <c r="J166" s="361">
        <v>0</v>
      </c>
      <c r="K166" s="361">
        <v>82987.37</v>
      </c>
      <c r="L166" s="361">
        <v>528.79</v>
      </c>
      <c r="M166" s="361">
        <v>0</v>
      </c>
      <c r="N166" s="361">
        <v>0</v>
      </c>
      <c r="O166" s="361">
        <v>0</v>
      </c>
      <c r="P166" s="361">
        <v>0</v>
      </c>
      <c r="Q166" s="361">
        <v>0</v>
      </c>
      <c r="R166" s="361">
        <v>0</v>
      </c>
      <c r="S166" s="361">
        <v>82987.37</v>
      </c>
      <c r="T166" s="361">
        <v>105761.97</v>
      </c>
      <c r="U166" s="361">
        <v>290.97000000000003</v>
      </c>
      <c r="V166" s="361">
        <v>0</v>
      </c>
      <c r="W166" s="361">
        <v>0</v>
      </c>
      <c r="X166" s="361">
        <v>0</v>
      </c>
      <c r="Y166" s="361">
        <v>0</v>
      </c>
      <c r="Z166" s="361">
        <v>0</v>
      </c>
      <c r="AA166" s="361">
        <v>106052.94</v>
      </c>
      <c r="AB166" s="361">
        <v>0</v>
      </c>
      <c r="AC166" s="361">
        <v>0</v>
      </c>
      <c r="AD166" s="361">
        <v>0</v>
      </c>
      <c r="AE166" s="361">
        <v>0</v>
      </c>
      <c r="AF166" s="361">
        <v>0</v>
      </c>
      <c r="AG166" s="361">
        <v>0</v>
      </c>
      <c r="AH166" s="361">
        <v>0</v>
      </c>
      <c r="AI166" s="361">
        <v>0</v>
      </c>
      <c r="AJ166" s="361">
        <v>0</v>
      </c>
      <c r="AK166" s="361">
        <v>0</v>
      </c>
      <c r="AL166" s="361">
        <v>0</v>
      </c>
      <c r="AM166" s="361">
        <v>0</v>
      </c>
      <c r="AN166" s="361">
        <v>0</v>
      </c>
      <c r="AO166" s="361">
        <v>0</v>
      </c>
      <c r="AP166" s="361">
        <v>0</v>
      </c>
      <c r="AQ166" s="361">
        <v>0</v>
      </c>
      <c r="AR166" s="361">
        <v>0</v>
      </c>
      <c r="AS166" s="361">
        <v>0</v>
      </c>
      <c r="AT166" s="361">
        <v>0</v>
      </c>
      <c r="AU166" s="361">
        <f t="shared" si="2"/>
        <v>0</v>
      </c>
      <c r="AV166" s="361">
        <v>49808.43</v>
      </c>
      <c r="AW166" s="361">
        <v>106052.94</v>
      </c>
      <c r="AX166" s="362">
        <v>50</v>
      </c>
      <c r="AY166" s="362">
        <v>300</v>
      </c>
      <c r="AZ166" s="361">
        <v>312341.64</v>
      </c>
      <c r="BA166" s="361">
        <v>87750</v>
      </c>
      <c r="BB166" s="363">
        <v>90</v>
      </c>
      <c r="BC166" s="363">
        <v>85.115251282051304</v>
      </c>
      <c r="BD166" s="363">
        <v>10.36</v>
      </c>
      <c r="BE166" s="363"/>
      <c r="BF166" s="359" t="s">
        <v>472</v>
      </c>
      <c r="BG166" s="356"/>
      <c r="BH166" s="359" t="s">
        <v>316</v>
      </c>
      <c r="BI166" s="359" t="s">
        <v>503</v>
      </c>
      <c r="BJ166" s="359"/>
      <c r="BK166" s="359" t="s">
        <v>277</v>
      </c>
      <c r="BL166" s="357" t="s">
        <v>0</v>
      </c>
      <c r="BM166" s="363">
        <v>653356.65945204999</v>
      </c>
      <c r="BN166" s="357" t="s">
        <v>398</v>
      </c>
      <c r="BO166" s="363"/>
      <c r="BP166" s="364">
        <v>37592</v>
      </c>
      <c r="BQ166" s="364">
        <v>46721</v>
      </c>
      <c r="BR166" s="363">
        <v>46882.36</v>
      </c>
      <c r="BS166" s="363">
        <v>100</v>
      </c>
      <c r="BT166" s="363">
        <v>29.14</v>
      </c>
    </row>
    <row r="167" spans="1:72" s="344" customFormat="1" ht="18.2" customHeight="1" x14ac:dyDescent="0.15">
      <c r="A167" s="347">
        <v>165</v>
      </c>
      <c r="B167" s="348" t="s">
        <v>313</v>
      </c>
      <c r="C167" s="348" t="s">
        <v>17</v>
      </c>
      <c r="D167" s="349">
        <v>45200</v>
      </c>
      <c r="E167" s="350" t="s">
        <v>612</v>
      </c>
      <c r="F167" s="351">
        <v>180</v>
      </c>
      <c r="G167" s="351">
        <v>179</v>
      </c>
      <c r="H167" s="352">
        <v>21191.9</v>
      </c>
      <c r="I167" s="352">
        <v>30720.81</v>
      </c>
      <c r="J167" s="352">
        <v>0</v>
      </c>
      <c r="K167" s="352">
        <v>51912.71</v>
      </c>
      <c r="L167" s="352">
        <v>333.93</v>
      </c>
      <c r="M167" s="352">
        <v>0</v>
      </c>
      <c r="N167" s="352">
        <v>0</v>
      </c>
      <c r="O167" s="352">
        <v>0</v>
      </c>
      <c r="P167" s="352">
        <v>0</v>
      </c>
      <c r="Q167" s="352">
        <v>0</v>
      </c>
      <c r="R167" s="352">
        <v>0</v>
      </c>
      <c r="S167" s="352">
        <v>51912.71</v>
      </c>
      <c r="T167" s="352">
        <v>61170.633711000002</v>
      </c>
      <c r="U167" s="352">
        <v>179.43</v>
      </c>
      <c r="V167" s="352">
        <v>0</v>
      </c>
      <c r="W167" s="352">
        <v>0</v>
      </c>
      <c r="X167" s="352">
        <v>0</v>
      </c>
      <c r="Y167" s="352">
        <v>0</v>
      </c>
      <c r="Z167" s="352">
        <v>0</v>
      </c>
      <c r="AA167" s="352">
        <v>61350.063711000003</v>
      </c>
      <c r="AB167" s="352">
        <v>0</v>
      </c>
      <c r="AC167" s="352">
        <v>0</v>
      </c>
      <c r="AD167" s="352">
        <v>0</v>
      </c>
      <c r="AE167" s="352">
        <v>0</v>
      </c>
      <c r="AF167" s="352">
        <v>0</v>
      </c>
      <c r="AG167" s="352">
        <v>0</v>
      </c>
      <c r="AH167" s="352">
        <v>0</v>
      </c>
      <c r="AI167" s="352">
        <v>0</v>
      </c>
      <c r="AJ167" s="352">
        <v>0</v>
      </c>
      <c r="AK167" s="352">
        <v>0</v>
      </c>
      <c r="AL167" s="352">
        <v>0</v>
      </c>
      <c r="AM167" s="352">
        <v>0</v>
      </c>
      <c r="AN167" s="352">
        <v>0</v>
      </c>
      <c r="AO167" s="352">
        <v>0</v>
      </c>
      <c r="AP167" s="352">
        <v>0</v>
      </c>
      <c r="AQ167" s="352">
        <v>0</v>
      </c>
      <c r="AR167" s="352">
        <v>0</v>
      </c>
      <c r="AS167" s="352">
        <v>0</v>
      </c>
      <c r="AT167" s="352">
        <v>0</v>
      </c>
      <c r="AU167" s="352">
        <f t="shared" si="2"/>
        <v>0</v>
      </c>
      <c r="AV167" s="352">
        <v>31054.74</v>
      </c>
      <c r="AW167" s="352">
        <v>61350.063711000003</v>
      </c>
      <c r="AX167" s="353">
        <v>51</v>
      </c>
      <c r="AY167" s="353">
        <v>300</v>
      </c>
      <c r="AZ167" s="352">
        <v>198778.32</v>
      </c>
      <c r="BA167" s="352">
        <v>55800</v>
      </c>
      <c r="BB167" s="354">
        <v>90</v>
      </c>
      <c r="BC167" s="354">
        <v>83.730177419354803</v>
      </c>
      <c r="BD167" s="354">
        <v>10.16</v>
      </c>
      <c r="BE167" s="354"/>
      <c r="BF167" s="350" t="s">
        <v>472</v>
      </c>
      <c r="BG167" s="347"/>
      <c r="BH167" s="350" t="s">
        <v>473</v>
      </c>
      <c r="BI167" s="350" t="s">
        <v>474</v>
      </c>
      <c r="BJ167" s="350"/>
      <c r="BK167" s="350" t="s">
        <v>277</v>
      </c>
      <c r="BL167" s="348" t="s">
        <v>0</v>
      </c>
      <c r="BM167" s="354">
        <v>408706.94888515002</v>
      </c>
      <c r="BN167" s="348" t="s">
        <v>398</v>
      </c>
      <c r="BO167" s="354"/>
      <c r="BP167" s="355">
        <v>37594</v>
      </c>
      <c r="BQ167" s="355">
        <v>46721</v>
      </c>
      <c r="BR167" s="354">
        <v>32177.1</v>
      </c>
      <c r="BS167" s="354">
        <v>65.03</v>
      </c>
      <c r="BT167" s="354">
        <v>46.63</v>
      </c>
    </row>
    <row r="168" spans="1:72" s="344" customFormat="1" ht="18.2" customHeight="1" x14ac:dyDescent="0.15">
      <c r="A168" s="356">
        <v>166</v>
      </c>
      <c r="B168" s="357" t="s">
        <v>313</v>
      </c>
      <c r="C168" s="357" t="s">
        <v>17</v>
      </c>
      <c r="D168" s="358">
        <v>45200</v>
      </c>
      <c r="E168" s="359" t="s">
        <v>599</v>
      </c>
      <c r="F168" s="360">
        <v>0</v>
      </c>
      <c r="G168" s="360">
        <v>0</v>
      </c>
      <c r="H168" s="361">
        <v>40659.71</v>
      </c>
      <c r="I168" s="361">
        <v>0</v>
      </c>
      <c r="J168" s="361">
        <v>0</v>
      </c>
      <c r="K168" s="361">
        <v>40659.71</v>
      </c>
      <c r="L168" s="361">
        <v>825.96</v>
      </c>
      <c r="M168" s="361">
        <v>0</v>
      </c>
      <c r="N168" s="361">
        <v>0</v>
      </c>
      <c r="O168" s="361">
        <v>0</v>
      </c>
      <c r="P168" s="361">
        <v>825.96</v>
      </c>
      <c r="Q168" s="361">
        <v>0</v>
      </c>
      <c r="R168" s="361">
        <v>0</v>
      </c>
      <c r="S168" s="361">
        <v>39833.75</v>
      </c>
      <c r="T168" s="361">
        <v>0</v>
      </c>
      <c r="U168" s="361">
        <v>339.17</v>
      </c>
      <c r="V168" s="361">
        <v>0</v>
      </c>
      <c r="W168" s="361">
        <v>0</v>
      </c>
      <c r="X168" s="361">
        <v>339.17</v>
      </c>
      <c r="Y168" s="361">
        <v>0</v>
      </c>
      <c r="Z168" s="361">
        <v>0</v>
      </c>
      <c r="AA168" s="361">
        <v>0</v>
      </c>
      <c r="AB168" s="361">
        <v>125.06</v>
      </c>
      <c r="AC168" s="361">
        <v>84.5</v>
      </c>
      <c r="AD168" s="361">
        <v>0</v>
      </c>
      <c r="AE168" s="361">
        <v>0</v>
      </c>
      <c r="AF168" s="361">
        <v>0</v>
      </c>
      <c r="AG168" s="361">
        <v>0</v>
      </c>
      <c r="AH168" s="361">
        <v>68.510000000000005</v>
      </c>
      <c r="AI168" s="361">
        <v>80.34</v>
      </c>
      <c r="AJ168" s="361">
        <v>0</v>
      </c>
      <c r="AK168" s="361">
        <v>0</v>
      </c>
      <c r="AL168" s="361">
        <v>0</v>
      </c>
      <c r="AM168" s="361">
        <v>0</v>
      </c>
      <c r="AN168" s="361">
        <v>0</v>
      </c>
      <c r="AO168" s="361">
        <v>0</v>
      </c>
      <c r="AP168" s="361">
        <v>0</v>
      </c>
      <c r="AQ168" s="361">
        <v>1E-3</v>
      </c>
      <c r="AR168" s="361">
        <v>0</v>
      </c>
      <c r="AS168" s="361">
        <v>0</v>
      </c>
      <c r="AT168" s="361">
        <v>63.39</v>
      </c>
      <c r="AU168" s="361">
        <f t="shared" si="2"/>
        <v>1460.1509999999998</v>
      </c>
      <c r="AV168" s="361">
        <v>0</v>
      </c>
      <c r="AW168" s="361">
        <v>0</v>
      </c>
      <c r="AX168" s="362">
        <v>48</v>
      </c>
      <c r="AY168" s="362">
        <v>300</v>
      </c>
      <c r="AZ168" s="361">
        <v>455299.47</v>
      </c>
      <c r="BA168" s="361">
        <v>128120</v>
      </c>
      <c r="BB168" s="363">
        <v>90</v>
      </c>
      <c r="BC168" s="363">
        <v>27.9818724633156</v>
      </c>
      <c r="BD168" s="363">
        <v>10.01</v>
      </c>
      <c r="BE168" s="363"/>
      <c r="BF168" s="359" t="s">
        <v>472</v>
      </c>
      <c r="BG168" s="356"/>
      <c r="BH168" s="359" t="s">
        <v>473</v>
      </c>
      <c r="BI168" s="359" t="s">
        <v>478</v>
      </c>
      <c r="BJ168" s="359"/>
      <c r="BK168" s="359" t="s">
        <v>248</v>
      </c>
      <c r="BL168" s="357" t="s">
        <v>0</v>
      </c>
      <c r="BM168" s="363">
        <v>313609.71956875001</v>
      </c>
      <c r="BN168" s="357" t="s">
        <v>398</v>
      </c>
      <c r="BO168" s="363"/>
      <c r="BP168" s="364">
        <v>37588</v>
      </c>
      <c r="BQ168" s="364">
        <v>46692</v>
      </c>
      <c r="BR168" s="363">
        <v>0</v>
      </c>
      <c r="BS168" s="363">
        <v>125.06</v>
      </c>
      <c r="BT168" s="363">
        <v>84.5</v>
      </c>
    </row>
    <row r="169" spans="1:72" s="344" customFormat="1" ht="18.2" customHeight="1" x14ac:dyDescent="0.15">
      <c r="A169" s="347">
        <v>167</v>
      </c>
      <c r="B169" s="348" t="s">
        <v>313</v>
      </c>
      <c r="C169" s="348" t="s">
        <v>17</v>
      </c>
      <c r="D169" s="349">
        <v>45200</v>
      </c>
      <c r="E169" s="350" t="s">
        <v>600</v>
      </c>
      <c r="F169" s="351">
        <v>0</v>
      </c>
      <c r="G169" s="351">
        <v>0</v>
      </c>
      <c r="H169" s="352">
        <v>23242.2</v>
      </c>
      <c r="I169" s="352">
        <v>0</v>
      </c>
      <c r="J169" s="352">
        <v>0</v>
      </c>
      <c r="K169" s="352">
        <v>23242.2</v>
      </c>
      <c r="L169" s="352">
        <v>893.57</v>
      </c>
      <c r="M169" s="352">
        <v>0</v>
      </c>
      <c r="N169" s="352">
        <v>0</v>
      </c>
      <c r="O169" s="352">
        <v>0</v>
      </c>
      <c r="P169" s="352">
        <v>893.57</v>
      </c>
      <c r="Q169" s="352">
        <v>0</v>
      </c>
      <c r="R169" s="352">
        <v>0</v>
      </c>
      <c r="S169" s="352">
        <v>22348.63</v>
      </c>
      <c r="T169" s="352">
        <v>0</v>
      </c>
      <c r="U169" s="352">
        <v>193.88</v>
      </c>
      <c r="V169" s="352">
        <v>0</v>
      </c>
      <c r="W169" s="352">
        <v>0</v>
      </c>
      <c r="X169" s="352">
        <v>193.88</v>
      </c>
      <c r="Y169" s="352">
        <v>0</v>
      </c>
      <c r="Z169" s="352">
        <v>0</v>
      </c>
      <c r="AA169" s="352">
        <v>0</v>
      </c>
      <c r="AB169" s="352">
        <v>116.72</v>
      </c>
      <c r="AC169" s="352">
        <v>84.5</v>
      </c>
      <c r="AD169" s="352">
        <v>0</v>
      </c>
      <c r="AE169" s="352">
        <v>0</v>
      </c>
      <c r="AF169" s="352">
        <v>0</v>
      </c>
      <c r="AG169" s="352">
        <v>0</v>
      </c>
      <c r="AH169" s="352">
        <v>63.95</v>
      </c>
      <c r="AI169" s="352">
        <v>75.05</v>
      </c>
      <c r="AJ169" s="352">
        <v>0</v>
      </c>
      <c r="AK169" s="352">
        <v>0</v>
      </c>
      <c r="AL169" s="352">
        <v>0</v>
      </c>
      <c r="AM169" s="352">
        <v>0</v>
      </c>
      <c r="AN169" s="352">
        <v>0</v>
      </c>
      <c r="AO169" s="352">
        <v>0</v>
      </c>
      <c r="AP169" s="352">
        <v>0</v>
      </c>
      <c r="AQ169" s="352">
        <v>3.0000000000000001E-3</v>
      </c>
      <c r="AR169" s="352">
        <v>0</v>
      </c>
      <c r="AS169" s="352">
        <v>0</v>
      </c>
      <c r="AT169" s="352">
        <v>28.89</v>
      </c>
      <c r="AU169" s="352">
        <f t="shared" si="2"/>
        <v>1398.7830000000001</v>
      </c>
      <c r="AV169" s="352">
        <v>0</v>
      </c>
      <c r="AW169" s="352">
        <v>0</v>
      </c>
      <c r="AX169" s="353">
        <v>48</v>
      </c>
      <c r="AY169" s="353">
        <v>300</v>
      </c>
      <c r="AZ169" s="352">
        <v>455483.97</v>
      </c>
      <c r="BA169" s="352">
        <v>119578</v>
      </c>
      <c r="BB169" s="354">
        <v>84</v>
      </c>
      <c r="BC169" s="354">
        <v>15.699250029269599</v>
      </c>
      <c r="BD169" s="354">
        <v>10.01</v>
      </c>
      <c r="BE169" s="354"/>
      <c r="BF169" s="350" t="s">
        <v>472</v>
      </c>
      <c r="BG169" s="347"/>
      <c r="BH169" s="350" t="s">
        <v>473</v>
      </c>
      <c r="BI169" s="350" t="s">
        <v>478</v>
      </c>
      <c r="BJ169" s="350"/>
      <c r="BK169" s="350" t="s">
        <v>248</v>
      </c>
      <c r="BL169" s="348" t="s">
        <v>0</v>
      </c>
      <c r="BM169" s="354">
        <v>175949.98178795</v>
      </c>
      <c r="BN169" s="348" t="s">
        <v>398</v>
      </c>
      <c r="BO169" s="354"/>
      <c r="BP169" s="355">
        <v>37589</v>
      </c>
      <c r="BQ169" s="355">
        <v>46692</v>
      </c>
      <c r="BR169" s="354">
        <v>0</v>
      </c>
      <c r="BS169" s="354">
        <v>116.72</v>
      </c>
      <c r="BT169" s="354">
        <v>84.5</v>
      </c>
    </row>
    <row r="170" spans="1:72" s="344" customFormat="1" ht="18.2" customHeight="1" x14ac:dyDescent="0.15">
      <c r="A170" s="356">
        <v>168</v>
      </c>
      <c r="B170" s="357" t="s">
        <v>313</v>
      </c>
      <c r="C170" s="357" t="s">
        <v>17</v>
      </c>
      <c r="D170" s="358">
        <v>45200</v>
      </c>
      <c r="E170" s="359" t="s">
        <v>396</v>
      </c>
      <c r="F170" s="360">
        <v>173</v>
      </c>
      <c r="G170" s="360">
        <v>172</v>
      </c>
      <c r="H170" s="361">
        <v>29583.91</v>
      </c>
      <c r="I170" s="361">
        <v>43677.66</v>
      </c>
      <c r="J170" s="361">
        <v>0</v>
      </c>
      <c r="K170" s="361">
        <v>73261.570000000007</v>
      </c>
      <c r="L170" s="361">
        <v>479.23</v>
      </c>
      <c r="M170" s="361">
        <v>0</v>
      </c>
      <c r="N170" s="361">
        <v>0</v>
      </c>
      <c r="O170" s="361">
        <v>0</v>
      </c>
      <c r="P170" s="361">
        <v>0</v>
      </c>
      <c r="Q170" s="361">
        <v>0</v>
      </c>
      <c r="R170" s="361">
        <v>0</v>
      </c>
      <c r="S170" s="361">
        <v>73261.570000000007</v>
      </c>
      <c r="T170" s="361">
        <v>81117.73</v>
      </c>
      <c r="U170" s="361">
        <v>246.75</v>
      </c>
      <c r="V170" s="361">
        <v>0</v>
      </c>
      <c r="W170" s="361">
        <v>0</v>
      </c>
      <c r="X170" s="361">
        <v>0</v>
      </c>
      <c r="Y170" s="361">
        <v>0</v>
      </c>
      <c r="Z170" s="361">
        <v>0</v>
      </c>
      <c r="AA170" s="361">
        <v>81364.479999999996</v>
      </c>
      <c r="AB170" s="361">
        <v>0</v>
      </c>
      <c r="AC170" s="361">
        <v>0</v>
      </c>
      <c r="AD170" s="361">
        <v>0</v>
      </c>
      <c r="AE170" s="361">
        <v>0</v>
      </c>
      <c r="AF170" s="361">
        <v>0</v>
      </c>
      <c r="AG170" s="361">
        <v>0</v>
      </c>
      <c r="AH170" s="361">
        <v>0</v>
      </c>
      <c r="AI170" s="361">
        <v>0</v>
      </c>
      <c r="AJ170" s="361">
        <v>0</v>
      </c>
      <c r="AK170" s="361">
        <v>0</v>
      </c>
      <c r="AL170" s="361">
        <v>0</v>
      </c>
      <c r="AM170" s="361">
        <v>0</v>
      </c>
      <c r="AN170" s="361">
        <v>0</v>
      </c>
      <c r="AO170" s="361">
        <v>0</v>
      </c>
      <c r="AP170" s="361">
        <v>0</v>
      </c>
      <c r="AQ170" s="361">
        <v>0</v>
      </c>
      <c r="AR170" s="361">
        <v>0</v>
      </c>
      <c r="AS170" s="361">
        <v>0</v>
      </c>
      <c r="AT170" s="361">
        <v>0</v>
      </c>
      <c r="AU170" s="361">
        <f t="shared" si="2"/>
        <v>0</v>
      </c>
      <c r="AV170" s="361">
        <v>44156.89</v>
      </c>
      <c r="AW170" s="361">
        <v>81364.479999999996</v>
      </c>
      <c r="AX170" s="362">
        <v>49</v>
      </c>
      <c r="AY170" s="362">
        <v>300</v>
      </c>
      <c r="AZ170" s="361">
        <v>283805.58</v>
      </c>
      <c r="BA170" s="361">
        <v>79830</v>
      </c>
      <c r="BB170" s="363">
        <v>90</v>
      </c>
      <c r="BC170" s="363">
        <v>82.594780157835402</v>
      </c>
      <c r="BD170" s="363">
        <v>10.01</v>
      </c>
      <c r="BE170" s="363"/>
      <c r="BF170" s="359" t="s">
        <v>472</v>
      </c>
      <c r="BG170" s="356"/>
      <c r="BH170" s="359" t="s">
        <v>316</v>
      </c>
      <c r="BI170" s="359" t="s">
        <v>509</v>
      </c>
      <c r="BJ170" s="359"/>
      <c r="BK170" s="359" t="s">
        <v>277</v>
      </c>
      <c r="BL170" s="357" t="s">
        <v>0</v>
      </c>
      <c r="BM170" s="363">
        <v>576785.77645504999</v>
      </c>
      <c r="BN170" s="357" t="s">
        <v>398</v>
      </c>
      <c r="BO170" s="363"/>
      <c r="BP170" s="364">
        <v>37589</v>
      </c>
      <c r="BQ170" s="364">
        <v>46692</v>
      </c>
      <c r="BR170" s="363">
        <v>36507.629999999997</v>
      </c>
      <c r="BS170" s="363">
        <v>77.92</v>
      </c>
      <c r="BT170" s="363">
        <v>29.17</v>
      </c>
    </row>
    <row r="171" spans="1:72" s="344" customFormat="1" ht="18.2" customHeight="1" x14ac:dyDescent="0.15">
      <c r="A171" s="356"/>
      <c r="B171" s="357"/>
      <c r="C171" s="357"/>
      <c r="D171" s="358"/>
      <c r="E171" s="359" t="s">
        <v>322</v>
      </c>
      <c r="F171" s="360" t="s">
        <v>315</v>
      </c>
      <c r="G171" s="360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>
        <f>44430.45/7.872965</f>
        <v>5643.420236213421</v>
      </c>
      <c r="S171" s="361"/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1"/>
      <c r="AF171" s="361"/>
      <c r="AG171" s="361"/>
      <c r="AH171" s="361"/>
      <c r="AI171" s="361"/>
      <c r="AJ171" s="361"/>
      <c r="AK171" s="361"/>
      <c r="AL171" s="361"/>
      <c r="AM171" s="361"/>
      <c r="AN171" s="361"/>
      <c r="AO171" s="361"/>
      <c r="AP171" s="361"/>
      <c r="AQ171" s="361"/>
      <c r="AR171" s="361"/>
      <c r="AS171" s="361"/>
      <c r="AT171" s="361"/>
      <c r="AU171" s="361">
        <f t="shared" si="2"/>
        <v>5643.420236213421</v>
      </c>
      <c r="AV171" s="361"/>
      <c r="AW171" s="361"/>
      <c r="AX171" s="362"/>
      <c r="AY171" s="362"/>
      <c r="AZ171" s="361"/>
      <c r="BA171" s="361"/>
      <c r="BB171" s="363"/>
      <c r="BC171" s="363"/>
      <c r="BD171" s="363"/>
      <c r="BE171" s="363"/>
      <c r="BF171" s="359"/>
      <c r="BG171" s="356"/>
      <c r="BH171" s="359"/>
      <c r="BI171" s="359"/>
      <c r="BJ171" s="359"/>
      <c r="BK171" s="359"/>
      <c r="BL171" s="357" t="s">
        <v>0</v>
      </c>
      <c r="BM171" s="363"/>
      <c r="BN171" s="357"/>
      <c r="BO171" s="363"/>
      <c r="BP171" s="364"/>
      <c r="BQ171" s="364"/>
      <c r="BR171" s="363"/>
      <c r="BS171" s="363"/>
      <c r="BT171" s="363"/>
    </row>
    <row r="172" spans="1:72" s="344" customFormat="1" ht="82.7" customHeight="1" x14ac:dyDescent="0.15">
      <c r="A172" s="365" t="s">
        <v>601</v>
      </c>
      <c r="B172" s="365" t="s">
        <v>400</v>
      </c>
      <c r="C172" s="365" t="s">
        <v>401</v>
      </c>
      <c r="D172" s="365" t="s">
        <v>401</v>
      </c>
      <c r="E172" s="365" t="s">
        <v>403</v>
      </c>
      <c r="F172" s="365" t="s">
        <v>602</v>
      </c>
      <c r="G172" s="365" t="s">
        <v>603</v>
      </c>
      <c r="H172" s="365" t="s">
        <v>406</v>
      </c>
      <c r="I172" s="365" t="s">
        <v>407</v>
      </c>
      <c r="J172" s="365" t="s">
        <v>604</v>
      </c>
      <c r="K172" s="365" t="s">
        <v>409</v>
      </c>
      <c r="L172" s="366" t="s">
        <v>410</v>
      </c>
      <c r="M172" s="365" t="s">
        <v>411</v>
      </c>
      <c r="N172" s="365" t="s">
        <v>412</v>
      </c>
      <c r="O172" s="365" t="s">
        <v>413</v>
      </c>
      <c r="P172" s="365" t="s">
        <v>414</v>
      </c>
      <c r="Q172" s="365" t="s">
        <v>415</v>
      </c>
      <c r="R172" s="365" t="s">
        <v>416</v>
      </c>
      <c r="S172" s="365" t="s">
        <v>417</v>
      </c>
      <c r="T172" s="365" t="s">
        <v>418</v>
      </c>
      <c r="U172" s="365" t="s">
        <v>419</v>
      </c>
      <c r="V172" s="365" t="s">
        <v>420</v>
      </c>
      <c r="W172" s="365" t="s">
        <v>421</v>
      </c>
      <c r="X172" s="365" t="s">
        <v>422</v>
      </c>
      <c r="Y172" s="365" t="s">
        <v>423</v>
      </c>
      <c r="Z172" s="365" t="s">
        <v>424</v>
      </c>
      <c r="AA172" s="365" t="s">
        <v>425</v>
      </c>
      <c r="AB172" s="365" t="s">
        <v>426</v>
      </c>
      <c r="AC172" s="365" t="s">
        <v>427</v>
      </c>
      <c r="AD172" s="365" t="s">
        <v>428</v>
      </c>
      <c r="AE172" s="365" t="s">
        <v>429</v>
      </c>
      <c r="AF172" s="365" t="s">
        <v>430</v>
      </c>
      <c r="AG172" s="365" t="s">
        <v>431</v>
      </c>
      <c r="AH172" s="365" t="s">
        <v>432</v>
      </c>
      <c r="AI172" s="365" t="s">
        <v>433</v>
      </c>
      <c r="AJ172" s="365" t="s">
        <v>434</v>
      </c>
      <c r="AK172" s="365" t="s">
        <v>435</v>
      </c>
      <c r="AL172" s="365" t="s">
        <v>436</v>
      </c>
      <c r="AM172" s="365" t="s">
        <v>437</v>
      </c>
      <c r="AN172" s="365" t="s">
        <v>438</v>
      </c>
      <c r="AO172" s="365" t="s">
        <v>439</v>
      </c>
      <c r="AP172" s="365" t="s">
        <v>440</v>
      </c>
      <c r="AQ172" s="365" t="s">
        <v>441</v>
      </c>
      <c r="AR172" s="365" t="s">
        <v>442</v>
      </c>
      <c r="AS172" s="375" t="s">
        <v>443</v>
      </c>
      <c r="AT172" s="375" t="s">
        <v>444</v>
      </c>
      <c r="AU172" s="365" t="s">
        <v>445</v>
      </c>
      <c r="AV172" s="365" t="s">
        <v>446</v>
      </c>
      <c r="AW172" s="365" t="s">
        <v>447</v>
      </c>
      <c r="AX172" s="365" t="s">
        <v>448</v>
      </c>
      <c r="AY172" s="365" t="s">
        <v>449</v>
      </c>
      <c r="AZ172" s="365" t="s">
        <v>450</v>
      </c>
      <c r="BA172" s="365" t="s">
        <v>451</v>
      </c>
      <c r="BB172" s="365" t="s">
        <v>452</v>
      </c>
      <c r="BC172" s="365" t="s">
        <v>453</v>
      </c>
      <c r="BD172" s="365" t="s">
        <v>454</v>
      </c>
      <c r="BE172" s="365" t="s">
        <v>455</v>
      </c>
      <c r="BF172" s="365" t="s">
        <v>456</v>
      </c>
      <c r="BG172" s="365" t="s">
        <v>457</v>
      </c>
      <c r="BH172" s="365" t="s">
        <v>458</v>
      </c>
      <c r="BI172" s="365" t="s">
        <v>459</v>
      </c>
      <c r="BJ172" s="365" t="s">
        <v>460</v>
      </c>
      <c r="BK172" s="365" t="s">
        <v>461</v>
      </c>
      <c r="BL172" s="365" t="s">
        <v>462</v>
      </c>
      <c r="BM172" s="365" t="s">
        <v>463</v>
      </c>
      <c r="BN172" s="365" t="s">
        <v>464</v>
      </c>
      <c r="BO172" s="365" t="s">
        <v>465</v>
      </c>
      <c r="BP172" s="365" t="s">
        <v>605</v>
      </c>
      <c r="BQ172" s="365" t="s">
        <v>606</v>
      </c>
      <c r="BR172" s="366" t="s">
        <v>468</v>
      </c>
      <c r="BS172" s="365" t="s">
        <v>469</v>
      </c>
      <c r="BT172" s="365" t="s">
        <v>470</v>
      </c>
    </row>
    <row r="173" spans="1:72" s="372" customFormat="1" ht="13.35" customHeight="1" x14ac:dyDescent="0.2">
      <c r="A173" s="367" t="s">
        <v>607</v>
      </c>
      <c r="B173" s="368"/>
      <c r="C173" s="368"/>
      <c r="D173" s="368"/>
      <c r="E173" s="368"/>
      <c r="F173" s="369"/>
      <c r="G173" s="369"/>
      <c r="H173" s="370">
        <f>SUMIF($BL$3:$BL$172,"udis",H3:H172)</f>
        <v>6856920.5400000094</v>
      </c>
      <c r="I173" s="370">
        <f t="shared" ref="I173:AW173" si="3">SUMIF($BL$3:$BL$172,"udis",I3:I172)</f>
        <v>3266324.1199999996</v>
      </c>
      <c r="J173" s="370">
        <f t="shared" si="3"/>
        <v>23652.41</v>
      </c>
      <c r="K173" s="370">
        <f t="shared" si="3"/>
        <v>10123244.659999993</v>
      </c>
      <c r="L173" s="370">
        <f t="shared" si="3"/>
        <v>85116.189999999915</v>
      </c>
      <c r="M173" s="370">
        <f t="shared" si="3"/>
        <v>60904.26</v>
      </c>
      <c r="N173" s="370">
        <f t="shared" si="3"/>
        <v>0</v>
      </c>
      <c r="O173" s="370">
        <f t="shared" si="3"/>
        <v>61701.899999999987</v>
      </c>
      <c r="P173" s="370">
        <f t="shared" si="3"/>
        <v>28090.779999999988</v>
      </c>
      <c r="Q173" s="370">
        <f t="shared" si="3"/>
        <v>63888.589999999989</v>
      </c>
      <c r="R173" s="370">
        <f t="shared" si="3"/>
        <v>5643.420236213421</v>
      </c>
      <c r="S173" s="370">
        <f t="shared" si="3"/>
        <v>9969563.3899999931</v>
      </c>
      <c r="T173" s="370">
        <f t="shared" si="3"/>
        <v>6061190.8337109992</v>
      </c>
      <c r="U173" s="370">
        <f t="shared" si="3"/>
        <v>57551.100000000006</v>
      </c>
      <c r="V173" s="370">
        <f t="shared" si="3"/>
        <v>0</v>
      </c>
      <c r="W173" s="370">
        <f t="shared" si="3"/>
        <v>76944.460000000021</v>
      </c>
      <c r="X173" s="370">
        <f t="shared" si="3"/>
        <v>19899.389999999992</v>
      </c>
      <c r="Y173" s="370">
        <f t="shared" si="3"/>
        <v>0</v>
      </c>
      <c r="Z173" s="370">
        <f t="shared" si="3"/>
        <v>0</v>
      </c>
      <c r="AA173" s="370">
        <f t="shared" si="3"/>
        <v>6021898.083711002</v>
      </c>
      <c r="AB173" s="370">
        <f t="shared" si="3"/>
        <v>5295.6200000000008</v>
      </c>
      <c r="AC173" s="370">
        <f t="shared" si="3"/>
        <v>760.5</v>
      </c>
      <c r="AD173" s="370">
        <f t="shared" si="3"/>
        <v>200</v>
      </c>
      <c r="AE173" s="370">
        <f t="shared" si="3"/>
        <v>0</v>
      </c>
      <c r="AF173" s="370">
        <f t="shared" si="3"/>
        <v>445.19000000000005</v>
      </c>
      <c r="AG173" s="370">
        <f t="shared" si="3"/>
        <v>0</v>
      </c>
      <c r="AH173" s="370">
        <f t="shared" si="3"/>
        <v>4502.0099999999984</v>
      </c>
      <c r="AI173" s="370">
        <f t="shared" si="3"/>
        <v>4237.0599999999995</v>
      </c>
      <c r="AJ173" s="370">
        <f t="shared" si="3"/>
        <v>7783.85</v>
      </c>
      <c r="AK173" s="370">
        <f t="shared" si="3"/>
        <v>0</v>
      </c>
      <c r="AL173" s="370">
        <f t="shared" si="3"/>
        <v>75</v>
      </c>
      <c r="AM173" s="370">
        <f t="shared" si="3"/>
        <v>3439.6699999999992</v>
      </c>
      <c r="AN173" s="370">
        <f t="shared" si="3"/>
        <v>0</v>
      </c>
      <c r="AO173" s="370">
        <f t="shared" si="3"/>
        <v>8311.6900000000023</v>
      </c>
      <c r="AP173" s="370">
        <f t="shared" si="3"/>
        <v>9597.08</v>
      </c>
      <c r="AQ173" s="370">
        <f t="shared" si="3"/>
        <v>892.69500000000028</v>
      </c>
      <c r="AR173" s="370">
        <f t="shared" si="3"/>
        <v>0</v>
      </c>
      <c r="AS173" s="370">
        <f t="shared" si="3"/>
        <v>5223.2430879999993</v>
      </c>
      <c r="AT173" s="370">
        <f t="shared" si="3"/>
        <v>93620.430000000008</v>
      </c>
      <c r="AU173" s="376">
        <f t="shared" si="3"/>
        <v>179212.82214821334</v>
      </c>
      <c r="AV173" s="370">
        <f t="shared" si="3"/>
        <v>3261647.6300000018</v>
      </c>
      <c r="AW173" s="370">
        <f t="shared" si="3"/>
        <v>6021898.083711002</v>
      </c>
      <c r="AX173" s="369"/>
      <c r="AY173" s="369"/>
      <c r="AZ173" s="369"/>
      <c r="BA173" s="370">
        <v>15777012.15</v>
      </c>
      <c r="BB173" s="369"/>
      <c r="BC173" s="369">
        <v>8890.5440699216597</v>
      </c>
      <c r="BD173" s="369"/>
      <c r="BE173" s="369"/>
      <c r="BF173" s="369"/>
      <c r="BG173" s="369"/>
      <c r="BH173" s="369"/>
      <c r="BI173" s="369"/>
      <c r="BJ173" s="369"/>
      <c r="BK173" s="369"/>
      <c r="BL173" s="369"/>
      <c r="BM173" s="371"/>
      <c r="BN173" s="369"/>
      <c r="BO173" s="369"/>
      <c r="BP173" s="369"/>
      <c r="BQ173" s="369"/>
      <c r="BR173" s="369">
        <v>2777051.07</v>
      </c>
      <c r="BS173" s="369"/>
      <c r="BT173" s="369"/>
    </row>
    <row r="174" spans="1:72" s="372" customFormat="1" ht="13.35" customHeight="1" x14ac:dyDescent="0.2">
      <c r="A174" s="367" t="s">
        <v>608</v>
      </c>
      <c r="B174" s="368"/>
      <c r="C174" s="368"/>
      <c r="D174" s="368"/>
      <c r="E174" s="368"/>
      <c r="F174" s="369"/>
      <c r="G174" s="371" t="s">
        <v>611</v>
      </c>
      <c r="H174" s="370">
        <f>SUMIF($BL$3:$BL$172,"pesos",H3:H172)</f>
        <v>0</v>
      </c>
      <c r="I174" s="370">
        <f t="shared" ref="I174:AW174" si="4">SUMIF($BL$3:$BL$172,"pesos",I3:I172)</f>
        <v>0</v>
      </c>
      <c r="J174" s="370">
        <f t="shared" si="4"/>
        <v>0</v>
      </c>
      <c r="K174" s="370">
        <f t="shared" si="4"/>
        <v>0</v>
      </c>
      <c r="L174" s="370">
        <f t="shared" si="4"/>
        <v>0</v>
      </c>
      <c r="M174" s="370">
        <f t="shared" si="4"/>
        <v>0</v>
      </c>
      <c r="N174" s="370">
        <f t="shared" si="4"/>
        <v>0</v>
      </c>
      <c r="O174" s="370">
        <f t="shared" si="4"/>
        <v>0</v>
      </c>
      <c r="P174" s="370">
        <f t="shared" si="4"/>
        <v>0</v>
      </c>
      <c r="Q174" s="370">
        <f t="shared" si="4"/>
        <v>0</v>
      </c>
      <c r="R174" s="370">
        <f t="shared" si="4"/>
        <v>0</v>
      </c>
      <c r="S174" s="370">
        <f t="shared" si="4"/>
        <v>0</v>
      </c>
      <c r="T174" s="370">
        <f t="shared" si="4"/>
        <v>0</v>
      </c>
      <c r="U174" s="370">
        <f t="shared" si="4"/>
        <v>0</v>
      </c>
      <c r="V174" s="370">
        <f t="shared" si="4"/>
        <v>0</v>
      </c>
      <c r="W174" s="370">
        <f t="shared" si="4"/>
        <v>0</v>
      </c>
      <c r="X174" s="370">
        <f t="shared" si="4"/>
        <v>0</v>
      </c>
      <c r="Y174" s="370">
        <f t="shared" si="4"/>
        <v>0</v>
      </c>
      <c r="Z174" s="370">
        <f t="shared" si="4"/>
        <v>0</v>
      </c>
      <c r="AA174" s="370">
        <f t="shared" si="4"/>
        <v>0</v>
      </c>
      <c r="AB174" s="370">
        <f t="shared" si="4"/>
        <v>0</v>
      </c>
      <c r="AC174" s="370">
        <f t="shared" si="4"/>
        <v>0</v>
      </c>
      <c r="AD174" s="370">
        <f t="shared" si="4"/>
        <v>0</v>
      </c>
      <c r="AE174" s="370">
        <f t="shared" si="4"/>
        <v>0</v>
      </c>
      <c r="AF174" s="370">
        <f t="shared" si="4"/>
        <v>0</v>
      </c>
      <c r="AG174" s="370">
        <f t="shared" si="4"/>
        <v>0</v>
      </c>
      <c r="AH174" s="370">
        <f t="shared" si="4"/>
        <v>0</v>
      </c>
      <c r="AI174" s="370">
        <f t="shared" si="4"/>
        <v>0</v>
      </c>
      <c r="AJ174" s="370">
        <f t="shared" si="4"/>
        <v>0</v>
      </c>
      <c r="AK174" s="370">
        <f t="shared" si="4"/>
        <v>0</v>
      </c>
      <c r="AL174" s="370">
        <f t="shared" si="4"/>
        <v>0</v>
      </c>
      <c r="AM174" s="370">
        <f t="shared" si="4"/>
        <v>0</v>
      </c>
      <c r="AN174" s="370">
        <f t="shared" si="4"/>
        <v>0</v>
      </c>
      <c r="AO174" s="370">
        <f t="shared" si="4"/>
        <v>0</v>
      </c>
      <c r="AP174" s="370">
        <f t="shared" si="4"/>
        <v>0</v>
      </c>
      <c r="AQ174" s="370">
        <f t="shared" si="4"/>
        <v>0</v>
      </c>
      <c r="AR174" s="370">
        <f t="shared" si="4"/>
        <v>0</v>
      </c>
      <c r="AS174" s="370">
        <f t="shared" si="4"/>
        <v>0</v>
      </c>
      <c r="AT174" s="370">
        <f t="shared" si="4"/>
        <v>0</v>
      </c>
      <c r="AU174" s="376">
        <f t="shared" si="4"/>
        <v>0</v>
      </c>
      <c r="AV174" s="370">
        <f t="shared" si="4"/>
        <v>0</v>
      </c>
      <c r="AW174" s="370">
        <f t="shared" si="4"/>
        <v>0</v>
      </c>
      <c r="AX174" s="369"/>
      <c r="AY174" s="369"/>
      <c r="AZ174" s="369"/>
      <c r="BA174" s="370">
        <v>0</v>
      </c>
      <c r="BB174" s="369"/>
      <c r="BC174" s="370">
        <v>0</v>
      </c>
      <c r="BD174" s="369"/>
      <c r="BE174" s="369"/>
      <c r="BF174" s="369"/>
      <c r="BG174" s="369"/>
      <c r="BH174" s="369"/>
      <c r="BI174" s="369"/>
      <c r="BJ174" s="369"/>
      <c r="BK174" s="369"/>
      <c r="BL174" s="371" t="s">
        <v>609</v>
      </c>
      <c r="BM174" s="370">
        <v>78010526.527420402</v>
      </c>
      <c r="BN174" s="369"/>
      <c r="BO174" s="369"/>
      <c r="BP174" s="369"/>
      <c r="BQ174" s="369"/>
      <c r="BR174" s="369">
        <v>0</v>
      </c>
      <c r="BS174" s="369"/>
      <c r="BT174" s="369"/>
    </row>
    <row r="175" spans="1:72" s="344" customFormat="1" ht="18.2" customHeight="1" x14ac:dyDescent="0.15">
      <c r="A175" s="377" t="s">
        <v>610</v>
      </c>
      <c r="B175" s="378"/>
      <c r="C175" s="378"/>
      <c r="D175" s="378"/>
      <c r="E175" s="378"/>
      <c r="F175" s="378"/>
      <c r="G175" s="378"/>
      <c r="H175" s="377"/>
      <c r="I175" s="378"/>
      <c r="J175" s="378"/>
      <c r="K175" s="378"/>
      <c r="L175" s="378"/>
      <c r="M175" s="378"/>
      <c r="N175" s="378"/>
      <c r="O175" s="378"/>
      <c r="P175" s="378"/>
      <c r="Q175" s="378"/>
      <c r="R175" s="378"/>
      <c r="S175" s="378"/>
      <c r="T175" s="378"/>
      <c r="U175" s="378"/>
      <c r="V175" s="379"/>
      <c r="W175" s="379"/>
      <c r="X175" s="379"/>
      <c r="Y175" s="379"/>
      <c r="Z175" s="379"/>
      <c r="AA175" s="379"/>
      <c r="AB175" s="379"/>
      <c r="AC175" s="378"/>
      <c r="AD175" s="378"/>
      <c r="AE175" s="378"/>
      <c r="AF175" s="378"/>
      <c r="AG175" s="378"/>
      <c r="AH175" s="378"/>
      <c r="AI175" s="378"/>
      <c r="AJ175" s="380"/>
      <c r="AK175" s="380"/>
      <c r="AL175" s="380"/>
      <c r="AM175" s="380"/>
      <c r="AN175" s="380"/>
      <c r="AO175" s="380"/>
      <c r="AP175" s="380"/>
      <c r="AQ175" s="380"/>
      <c r="AR175" s="380"/>
      <c r="AS175" s="380"/>
      <c r="AT175" s="380"/>
      <c r="AU175" s="380"/>
      <c r="AV175" s="380"/>
      <c r="AW175" s="380"/>
      <c r="AX175" s="381">
        <v>66.630952380952394</v>
      </c>
      <c r="AY175" s="381">
        <v>321.78571428571399</v>
      </c>
      <c r="AZ175" s="382">
        <v>350604.275871202</v>
      </c>
      <c r="BA175" s="382">
        <v>93910.7866071428</v>
      </c>
      <c r="BB175" s="379"/>
      <c r="BC175" s="379">
        <v>52.919905178105097</v>
      </c>
      <c r="BD175" s="379">
        <v>10.0795538879134</v>
      </c>
      <c r="BE175" s="380"/>
      <c r="BF175" s="380"/>
      <c r="BG175" s="380"/>
      <c r="BH175" s="380"/>
      <c r="BI175" s="380"/>
      <c r="BJ175" s="380"/>
      <c r="BK175" s="380"/>
      <c r="BL175" s="380"/>
      <c r="BM175" s="380"/>
      <c r="BN175" s="380"/>
      <c r="BO175" s="380"/>
      <c r="BP175" s="380"/>
      <c r="BQ175" s="380"/>
      <c r="BR175" s="380"/>
      <c r="BS175" s="380"/>
      <c r="BT175" s="380"/>
    </row>
    <row r="176" spans="1:72" s="344" customFormat="1" ht="28.7" customHeight="1" x14ac:dyDescent="0.15"/>
    <row r="177" spans="46:47" x14ac:dyDescent="0.2">
      <c r="AU177" s="383">
        <v>174654.97007447135</v>
      </c>
    </row>
    <row r="179" spans="46:47" x14ac:dyDescent="0.2">
      <c r="AU179" s="384">
        <v>4557.8520737419894</v>
      </c>
    </row>
    <row r="180" spans="46:47" x14ac:dyDescent="0.2">
      <c r="AT180" s="386" t="s">
        <v>614</v>
      </c>
      <c r="AU180" s="385">
        <v>4557.8520737421168</v>
      </c>
    </row>
  </sheetData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A333-D985-4AC6-A3E0-E45E6AF954E4}">
  <sheetPr>
    <tabColor rgb="FF92D050"/>
    <pageSetUpPr fitToPage="1"/>
  </sheetPr>
  <dimension ref="B1:P107"/>
  <sheetViews>
    <sheetView view="pageBreakPreview" topLeftCell="A70" zoomScale="90" zoomScaleNormal="85" zoomScaleSheetLayoutView="90" workbookViewId="0">
      <selection activeCell="A76" sqref="A76:XFD76"/>
    </sheetView>
  </sheetViews>
  <sheetFormatPr baseColWidth="10" defaultRowHeight="12.75" x14ac:dyDescent="0.2"/>
  <cols>
    <col min="1" max="1" width="3.140625" style="2" customWidth="1"/>
    <col min="2" max="2" width="4.5703125" style="2" customWidth="1"/>
    <col min="3" max="3" width="41.85546875" style="2" customWidth="1"/>
    <col min="4" max="4" width="13.42578125" style="2" customWidth="1"/>
    <col min="5" max="5" width="17.28515625" style="2" bestFit="1" customWidth="1"/>
    <col min="6" max="6" width="21" style="2" customWidth="1"/>
    <col min="7" max="7" width="16.42578125" style="2" customWidth="1"/>
    <col min="8" max="8" width="18" style="2" customWidth="1"/>
    <col min="9" max="9" width="17.28515625" style="2" customWidth="1"/>
    <col min="10" max="10" width="22.7109375" style="2" customWidth="1"/>
    <col min="11" max="11" width="15.28515625" style="1" customWidth="1"/>
    <col min="12" max="12" width="12.140625" style="2" customWidth="1"/>
    <col min="13" max="13" width="6.42578125" style="2" customWidth="1"/>
    <col min="14" max="14" width="6.28515625" style="2" customWidth="1"/>
    <col min="15" max="254" width="9.140625" style="2" customWidth="1"/>
    <col min="255" max="255" width="4.140625" style="2" customWidth="1"/>
    <col min="256" max="256" width="43.85546875" style="2" customWidth="1"/>
    <col min="257" max="257" width="0.140625" style="2" customWidth="1"/>
    <col min="258" max="259" width="14.7109375" style="2" customWidth="1"/>
    <col min="260" max="260" width="24.5703125" style="2" customWidth="1"/>
    <col min="261" max="261" width="23.85546875" style="2" customWidth="1"/>
    <col min="262" max="262" width="0.28515625" style="2" customWidth="1"/>
    <col min="263" max="263" width="14.28515625" style="2" customWidth="1"/>
    <col min="264" max="264" width="14.5703125" style="2" customWidth="1"/>
    <col min="265" max="265" width="0.28515625" style="2" customWidth="1"/>
    <col min="266" max="266" width="4.7109375" style="2" customWidth="1"/>
    <col min="267" max="510" width="9.140625" style="2" customWidth="1"/>
    <col min="511" max="511" width="4.140625" style="2" customWidth="1"/>
    <col min="512" max="512" width="43.85546875" style="2" customWidth="1"/>
    <col min="513" max="513" width="0.140625" style="2" customWidth="1"/>
    <col min="514" max="515" width="14.7109375" style="2" customWidth="1"/>
    <col min="516" max="516" width="24.5703125" style="2" customWidth="1"/>
    <col min="517" max="517" width="23.85546875" style="2" customWidth="1"/>
    <col min="518" max="518" width="0.28515625" style="2" customWidth="1"/>
    <col min="519" max="519" width="14.28515625" style="2" customWidth="1"/>
    <col min="520" max="520" width="14.5703125" style="2" customWidth="1"/>
    <col min="521" max="521" width="0.28515625" style="2" customWidth="1"/>
    <col min="522" max="522" width="4.7109375" style="2" customWidth="1"/>
    <col min="523" max="766" width="9.140625" style="2" customWidth="1"/>
    <col min="767" max="767" width="4.140625" style="2" customWidth="1"/>
    <col min="768" max="768" width="43.85546875" style="2" customWidth="1"/>
    <col min="769" max="769" width="0.140625" style="2" customWidth="1"/>
    <col min="770" max="771" width="14.7109375" style="2" customWidth="1"/>
    <col min="772" max="772" width="24.5703125" style="2" customWidth="1"/>
    <col min="773" max="773" width="23.85546875" style="2" customWidth="1"/>
    <col min="774" max="774" width="0.28515625" style="2" customWidth="1"/>
    <col min="775" max="775" width="14.28515625" style="2" customWidth="1"/>
    <col min="776" max="776" width="14.5703125" style="2" customWidth="1"/>
    <col min="777" max="777" width="0.28515625" style="2" customWidth="1"/>
    <col min="778" max="778" width="4.7109375" style="2" customWidth="1"/>
    <col min="779" max="1022" width="9.140625" style="2" customWidth="1"/>
    <col min="1023" max="1023" width="4.140625" style="2" customWidth="1"/>
    <col min="1024" max="1024" width="43.85546875" style="2" customWidth="1"/>
    <col min="1025" max="1025" width="0.140625" style="2" customWidth="1"/>
    <col min="1026" max="1027" width="14.7109375" style="2" customWidth="1"/>
    <col min="1028" max="1028" width="24.5703125" style="2" customWidth="1"/>
    <col min="1029" max="1029" width="23.85546875" style="2" customWidth="1"/>
    <col min="1030" max="1030" width="0.28515625" style="2" customWidth="1"/>
    <col min="1031" max="1031" width="14.28515625" style="2" customWidth="1"/>
    <col min="1032" max="1032" width="14.5703125" style="2" customWidth="1"/>
    <col min="1033" max="1033" width="0.28515625" style="2" customWidth="1"/>
    <col min="1034" max="1034" width="4.7109375" style="2" customWidth="1"/>
    <col min="1035" max="1278" width="9.140625" style="2" customWidth="1"/>
    <col min="1279" max="1279" width="4.140625" style="2" customWidth="1"/>
    <col min="1280" max="1280" width="43.85546875" style="2" customWidth="1"/>
    <col min="1281" max="1281" width="0.140625" style="2" customWidth="1"/>
    <col min="1282" max="1283" width="14.7109375" style="2" customWidth="1"/>
    <col min="1284" max="1284" width="24.5703125" style="2" customWidth="1"/>
    <col min="1285" max="1285" width="23.85546875" style="2" customWidth="1"/>
    <col min="1286" max="1286" width="0.28515625" style="2" customWidth="1"/>
    <col min="1287" max="1287" width="14.28515625" style="2" customWidth="1"/>
    <col min="1288" max="1288" width="14.5703125" style="2" customWidth="1"/>
    <col min="1289" max="1289" width="0.28515625" style="2" customWidth="1"/>
    <col min="1290" max="1290" width="4.7109375" style="2" customWidth="1"/>
    <col min="1291" max="1534" width="9.140625" style="2" customWidth="1"/>
    <col min="1535" max="1535" width="4.140625" style="2" customWidth="1"/>
    <col min="1536" max="1536" width="43.85546875" style="2" customWidth="1"/>
    <col min="1537" max="1537" width="0.140625" style="2" customWidth="1"/>
    <col min="1538" max="1539" width="14.7109375" style="2" customWidth="1"/>
    <col min="1540" max="1540" width="24.5703125" style="2" customWidth="1"/>
    <col min="1541" max="1541" width="23.85546875" style="2" customWidth="1"/>
    <col min="1542" max="1542" width="0.28515625" style="2" customWidth="1"/>
    <col min="1543" max="1543" width="14.28515625" style="2" customWidth="1"/>
    <col min="1544" max="1544" width="14.5703125" style="2" customWidth="1"/>
    <col min="1545" max="1545" width="0.28515625" style="2" customWidth="1"/>
    <col min="1546" max="1546" width="4.7109375" style="2" customWidth="1"/>
    <col min="1547" max="1790" width="9.140625" style="2" customWidth="1"/>
    <col min="1791" max="1791" width="4.140625" style="2" customWidth="1"/>
    <col min="1792" max="1792" width="43.85546875" style="2" customWidth="1"/>
    <col min="1793" max="1793" width="0.140625" style="2" customWidth="1"/>
    <col min="1794" max="1795" width="14.7109375" style="2" customWidth="1"/>
    <col min="1796" max="1796" width="24.5703125" style="2" customWidth="1"/>
    <col min="1797" max="1797" width="23.85546875" style="2" customWidth="1"/>
    <col min="1798" max="1798" width="0.28515625" style="2" customWidth="1"/>
    <col min="1799" max="1799" width="14.28515625" style="2" customWidth="1"/>
    <col min="1800" max="1800" width="14.5703125" style="2" customWidth="1"/>
    <col min="1801" max="1801" width="0.28515625" style="2" customWidth="1"/>
    <col min="1802" max="1802" width="4.7109375" style="2" customWidth="1"/>
    <col min="1803" max="2046" width="9.140625" style="2" customWidth="1"/>
    <col min="2047" max="2047" width="4.140625" style="2" customWidth="1"/>
    <col min="2048" max="2048" width="43.85546875" style="2" customWidth="1"/>
    <col min="2049" max="2049" width="0.140625" style="2" customWidth="1"/>
    <col min="2050" max="2051" width="14.7109375" style="2" customWidth="1"/>
    <col min="2052" max="2052" width="24.5703125" style="2" customWidth="1"/>
    <col min="2053" max="2053" width="23.85546875" style="2" customWidth="1"/>
    <col min="2054" max="2054" width="0.28515625" style="2" customWidth="1"/>
    <col min="2055" max="2055" width="14.28515625" style="2" customWidth="1"/>
    <col min="2056" max="2056" width="14.5703125" style="2" customWidth="1"/>
    <col min="2057" max="2057" width="0.28515625" style="2" customWidth="1"/>
    <col min="2058" max="2058" width="4.7109375" style="2" customWidth="1"/>
    <col min="2059" max="2302" width="9.140625" style="2" customWidth="1"/>
    <col min="2303" max="2303" width="4.140625" style="2" customWidth="1"/>
    <col min="2304" max="2304" width="43.85546875" style="2" customWidth="1"/>
    <col min="2305" max="2305" width="0.140625" style="2" customWidth="1"/>
    <col min="2306" max="2307" width="14.7109375" style="2" customWidth="1"/>
    <col min="2308" max="2308" width="24.5703125" style="2" customWidth="1"/>
    <col min="2309" max="2309" width="23.85546875" style="2" customWidth="1"/>
    <col min="2310" max="2310" width="0.28515625" style="2" customWidth="1"/>
    <col min="2311" max="2311" width="14.28515625" style="2" customWidth="1"/>
    <col min="2312" max="2312" width="14.5703125" style="2" customWidth="1"/>
    <col min="2313" max="2313" width="0.28515625" style="2" customWidth="1"/>
    <col min="2314" max="2314" width="4.7109375" style="2" customWidth="1"/>
    <col min="2315" max="2558" width="9.140625" style="2" customWidth="1"/>
    <col min="2559" max="2559" width="4.140625" style="2" customWidth="1"/>
    <col min="2560" max="2560" width="43.85546875" style="2" customWidth="1"/>
    <col min="2561" max="2561" width="0.140625" style="2" customWidth="1"/>
    <col min="2562" max="2563" width="14.7109375" style="2" customWidth="1"/>
    <col min="2564" max="2564" width="24.5703125" style="2" customWidth="1"/>
    <col min="2565" max="2565" width="23.85546875" style="2" customWidth="1"/>
    <col min="2566" max="2566" width="0.28515625" style="2" customWidth="1"/>
    <col min="2567" max="2567" width="14.28515625" style="2" customWidth="1"/>
    <col min="2568" max="2568" width="14.5703125" style="2" customWidth="1"/>
    <col min="2569" max="2569" width="0.28515625" style="2" customWidth="1"/>
    <col min="2570" max="2570" width="4.7109375" style="2" customWidth="1"/>
    <col min="2571" max="2814" width="9.140625" style="2" customWidth="1"/>
    <col min="2815" max="2815" width="4.140625" style="2" customWidth="1"/>
    <col min="2816" max="2816" width="43.85546875" style="2" customWidth="1"/>
    <col min="2817" max="2817" width="0.140625" style="2" customWidth="1"/>
    <col min="2818" max="2819" width="14.7109375" style="2" customWidth="1"/>
    <col min="2820" max="2820" width="24.5703125" style="2" customWidth="1"/>
    <col min="2821" max="2821" width="23.85546875" style="2" customWidth="1"/>
    <col min="2822" max="2822" width="0.28515625" style="2" customWidth="1"/>
    <col min="2823" max="2823" width="14.28515625" style="2" customWidth="1"/>
    <col min="2824" max="2824" width="14.5703125" style="2" customWidth="1"/>
    <col min="2825" max="2825" width="0.28515625" style="2" customWidth="1"/>
    <col min="2826" max="2826" width="4.7109375" style="2" customWidth="1"/>
    <col min="2827" max="3070" width="9.140625" style="2" customWidth="1"/>
    <col min="3071" max="3071" width="4.140625" style="2" customWidth="1"/>
    <col min="3072" max="3072" width="43.85546875" style="2" customWidth="1"/>
    <col min="3073" max="3073" width="0.140625" style="2" customWidth="1"/>
    <col min="3074" max="3075" width="14.7109375" style="2" customWidth="1"/>
    <col min="3076" max="3076" width="24.5703125" style="2" customWidth="1"/>
    <col min="3077" max="3077" width="23.85546875" style="2" customWidth="1"/>
    <col min="3078" max="3078" width="0.28515625" style="2" customWidth="1"/>
    <col min="3079" max="3079" width="14.28515625" style="2" customWidth="1"/>
    <col min="3080" max="3080" width="14.5703125" style="2" customWidth="1"/>
    <col min="3081" max="3081" width="0.28515625" style="2" customWidth="1"/>
    <col min="3082" max="3082" width="4.7109375" style="2" customWidth="1"/>
    <col min="3083" max="3326" width="9.140625" style="2" customWidth="1"/>
    <col min="3327" max="3327" width="4.140625" style="2" customWidth="1"/>
    <col min="3328" max="3328" width="43.85546875" style="2" customWidth="1"/>
    <col min="3329" max="3329" width="0.140625" style="2" customWidth="1"/>
    <col min="3330" max="3331" width="14.7109375" style="2" customWidth="1"/>
    <col min="3332" max="3332" width="24.5703125" style="2" customWidth="1"/>
    <col min="3333" max="3333" width="23.85546875" style="2" customWidth="1"/>
    <col min="3334" max="3334" width="0.28515625" style="2" customWidth="1"/>
    <col min="3335" max="3335" width="14.28515625" style="2" customWidth="1"/>
    <col min="3336" max="3336" width="14.5703125" style="2" customWidth="1"/>
    <col min="3337" max="3337" width="0.28515625" style="2" customWidth="1"/>
    <col min="3338" max="3338" width="4.7109375" style="2" customWidth="1"/>
    <col min="3339" max="3582" width="9.140625" style="2" customWidth="1"/>
    <col min="3583" max="3583" width="4.140625" style="2" customWidth="1"/>
    <col min="3584" max="3584" width="43.85546875" style="2" customWidth="1"/>
    <col min="3585" max="3585" width="0.140625" style="2" customWidth="1"/>
    <col min="3586" max="3587" width="14.7109375" style="2" customWidth="1"/>
    <col min="3588" max="3588" width="24.5703125" style="2" customWidth="1"/>
    <col min="3589" max="3589" width="23.85546875" style="2" customWidth="1"/>
    <col min="3590" max="3590" width="0.28515625" style="2" customWidth="1"/>
    <col min="3591" max="3591" width="14.28515625" style="2" customWidth="1"/>
    <col min="3592" max="3592" width="14.5703125" style="2" customWidth="1"/>
    <col min="3593" max="3593" width="0.28515625" style="2" customWidth="1"/>
    <col min="3594" max="3594" width="4.7109375" style="2" customWidth="1"/>
    <col min="3595" max="3838" width="9.140625" style="2" customWidth="1"/>
    <col min="3839" max="3839" width="4.140625" style="2" customWidth="1"/>
    <col min="3840" max="3840" width="43.85546875" style="2" customWidth="1"/>
    <col min="3841" max="3841" width="0.140625" style="2" customWidth="1"/>
    <col min="3842" max="3843" width="14.7109375" style="2" customWidth="1"/>
    <col min="3844" max="3844" width="24.5703125" style="2" customWidth="1"/>
    <col min="3845" max="3845" width="23.85546875" style="2" customWidth="1"/>
    <col min="3846" max="3846" width="0.28515625" style="2" customWidth="1"/>
    <col min="3847" max="3847" width="14.28515625" style="2" customWidth="1"/>
    <col min="3848" max="3848" width="14.5703125" style="2" customWidth="1"/>
    <col min="3849" max="3849" width="0.28515625" style="2" customWidth="1"/>
    <col min="3850" max="3850" width="4.7109375" style="2" customWidth="1"/>
    <col min="3851" max="4094" width="9.140625" style="2" customWidth="1"/>
    <col min="4095" max="4095" width="4.140625" style="2" customWidth="1"/>
    <col min="4096" max="4096" width="43.85546875" style="2" customWidth="1"/>
    <col min="4097" max="4097" width="0.140625" style="2" customWidth="1"/>
    <col min="4098" max="4099" width="14.7109375" style="2" customWidth="1"/>
    <col min="4100" max="4100" width="24.5703125" style="2" customWidth="1"/>
    <col min="4101" max="4101" width="23.85546875" style="2" customWidth="1"/>
    <col min="4102" max="4102" width="0.28515625" style="2" customWidth="1"/>
    <col min="4103" max="4103" width="14.28515625" style="2" customWidth="1"/>
    <col min="4104" max="4104" width="14.5703125" style="2" customWidth="1"/>
    <col min="4105" max="4105" width="0.28515625" style="2" customWidth="1"/>
    <col min="4106" max="4106" width="4.7109375" style="2" customWidth="1"/>
    <col min="4107" max="4350" width="9.140625" style="2" customWidth="1"/>
    <col min="4351" max="4351" width="4.140625" style="2" customWidth="1"/>
    <col min="4352" max="4352" width="43.85546875" style="2" customWidth="1"/>
    <col min="4353" max="4353" width="0.140625" style="2" customWidth="1"/>
    <col min="4354" max="4355" width="14.7109375" style="2" customWidth="1"/>
    <col min="4356" max="4356" width="24.5703125" style="2" customWidth="1"/>
    <col min="4357" max="4357" width="23.85546875" style="2" customWidth="1"/>
    <col min="4358" max="4358" width="0.28515625" style="2" customWidth="1"/>
    <col min="4359" max="4359" width="14.28515625" style="2" customWidth="1"/>
    <col min="4360" max="4360" width="14.5703125" style="2" customWidth="1"/>
    <col min="4361" max="4361" width="0.28515625" style="2" customWidth="1"/>
    <col min="4362" max="4362" width="4.7109375" style="2" customWidth="1"/>
    <col min="4363" max="4606" width="9.140625" style="2" customWidth="1"/>
    <col min="4607" max="4607" width="4.140625" style="2" customWidth="1"/>
    <col min="4608" max="4608" width="43.85546875" style="2" customWidth="1"/>
    <col min="4609" max="4609" width="0.140625" style="2" customWidth="1"/>
    <col min="4610" max="4611" width="14.7109375" style="2" customWidth="1"/>
    <col min="4612" max="4612" width="24.5703125" style="2" customWidth="1"/>
    <col min="4613" max="4613" width="23.85546875" style="2" customWidth="1"/>
    <col min="4614" max="4614" width="0.28515625" style="2" customWidth="1"/>
    <col min="4615" max="4615" width="14.28515625" style="2" customWidth="1"/>
    <col min="4616" max="4616" width="14.5703125" style="2" customWidth="1"/>
    <col min="4617" max="4617" width="0.28515625" style="2" customWidth="1"/>
    <col min="4618" max="4618" width="4.7109375" style="2" customWidth="1"/>
    <col min="4619" max="4862" width="9.140625" style="2" customWidth="1"/>
    <col min="4863" max="4863" width="4.140625" style="2" customWidth="1"/>
    <col min="4864" max="4864" width="43.85546875" style="2" customWidth="1"/>
    <col min="4865" max="4865" width="0.140625" style="2" customWidth="1"/>
    <col min="4866" max="4867" width="14.7109375" style="2" customWidth="1"/>
    <col min="4868" max="4868" width="24.5703125" style="2" customWidth="1"/>
    <col min="4869" max="4869" width="23.85546875" style="2" customWidth="1"/>
    <col min="4870" max="4870" width="0.28515625" style="2" customWidth="1"/>
    <col min="4871" max="4871" width="14.28515625" style="2" customWidth="1"/>
    <col min="4872" max="4872" width="14.5703125" style="2" customWidth="1"/>
    <col min="4873" max="4873" width="0.28515625" style="2" customWidth="1"/>
    <col min="4874" max="4874" width="4.7109375" style="2" customWidth="1"/>
    <col min="4875" max="5118" width="9.140625" style="2" customWidth="1"/>
    <col min="5119" max="5119" width="4.140625" style="2" customWidth="1"/>
    <col min="5120" max="5120" width="43.85546875" style="2" customWidth="1"/>
    <col min="5121" max="5121" width="0.140625" style="2" customWidth="1"/>
    <col min="5122" max="5123" width="14.7109375" style="2" customWidth="1"/>
    <col min="5124" max="5124" width="24.5703125" style="2" customWidth="1"/>
    <col min="5125" max="5125" width="23.85546875" style="2" customWidth="1"/>
    <col min="5126" max="5126" width="0.28515625" style="2" customWidth="1"/>
    <col min="5127" max="5127" width="14.28515625" style="2" customWidth="1"/>
    <col min="5128" max="5128" width="14.5703125" style="2" customWidth="1"/>
    <col min="5129" max="5129" width="0.28515625" style="2" customWidth="1"/>
    <col min="5130" max="5130" width="4.7109375" style="2" customWidth="1"/>
    <col min="5131" max="5374" width="9.140625" style="2" customWidth="1"/>
    <col min="5375" max="5375" width="4.140625" style="2" customWidth="1"/>
    <col min="5376" max="5376" width="43.85546875" style="2" customWidth="1"/>
    <col min="5377" max="5377" width="0.140625" style="2" customWidth="1"/>
    <col min="5378" max="5379" width="14.7109375" style="2" customWidth="1"/>
    <col min="5380" max="5380" width="24.5703125" style="2" customWidth="1"/>
    <col min="5381" max="5381" width="23.85546875" style="2" customWidth="1"/>
    <col min="5382" max="5382" width="0.28515625" style="2" customWidth="1"/>
    <col min="5383" max="5383" width="14.28515625" style="2" customWidth="1"/>
    <col min="5384" max="5384" width="14.5703125" style="2" customWidth="1"/>
    <col min="5385" max="5385" width="0.28515625" style="2" customWidth="1"/>
    <col min="5386" max="5386" width="4.7109375" style="2" customWidth="1"/>
    <col min="5387" max="5630" width="9.140625" style="2" customWidth="1"/>
    <col min="5631" max="5631" width="4.140625" style="2" customWidth="1"/>
    <col min="5632" max="5632" width="43.85546875" style="2" customWidth="1"/>
    <col min="5633" max="5633" width="0.140625" style="2" customWidth="1"/>
    <col min="5634" max="5635" width="14.7109375" style="2" customWidth="1"/>
    <col min="5636" max="5636" width="24.5703125" style="2" customWidth="1"/>
    <col min="5637" max="5637" width="23.85546875" style="2" customWidth="1"/>
    <col min="5638" max="5638" width="0.28515625" style="2" customWidth="1"/>
    <col min="5639" max="5639" width="14.28515625" style="2" customWidth="1"/>
    <col min="5640" max="5640" width="14.5703125" style="2" customWidth="1"/>
    <col min="5641" max="5641" width="0.28515625" style="2" customWidth="1"/>
    <col min="5642" max="5642" width="4.7109375" style="2" customWidth="1"/>
    <col min="5643" max="5886" width="9.140625" style="2" customWidth="1"/>
    <col min="5887" max="5887" width="4.140625" style="2" customWidth="1"/>
    <col min="5888" max="5888" width="43.85546875" style="2" customWidth="1"/>
    <col min="5889" max="5889" width="0.140625" style="2" customWidth="1"/>
    <col min="5890" max="5891" width="14.7109375" style="2" customWidth="1"/>
    <col min="5892" max="5892" width="24.5703125" style="2" customWidth="1"/>
    <col min="5893" max="5893" width="23.85546875" style="2" customWidth="1"/>
    <col min="5894" max="5894" width="0.28515625" style="2" customWidth="1"/>
    <col min="5895" max="5895" width="14.28515625" style="2" customWidth="1"/>
    <col min="5896" max="5896" width="14.5703125" style="2" customWidth="1"/>
    <col min="5897" max="5897" width="0.28515625" style="2" customWidth="1"/>
    <col min="5898" max="5898" width="4.7109375" style="2" customWidth="1"/>
    <col min="5899" max="6142" width="9.140625" style="2" customWidth="1"/>
    <col min="6143" max="6143" width="4.140625" style="2" customWidth="1"/>
    <col min="6144" max="6144" width="43.85546875" style="2" customWidth="1"/>
    <col min="6145" max="6145" width="0.140625" style="2" customWidth="1"/>
    <col min="6146" max="6147" width="14.7109375" style="2" customWidth="1"/>
    <col min="6148" max="6148" width="24.5703125" style="2" customWidth="1"/>
    <col min="6149" max="6149" width="23.85546875" style="2" customWidth="1"/>
    <col min="6150" max="6150" width="0.28515625" style="2" customWidth="1"/>
    <col min="6151" max="6151" width="14.28515625" style="2" customWidth="1"/>
    <col min="6152" max="6152" width="14.5703125" style="2" customWidth="1"/>
    <col min="6153" max="6153" width="0.28515625" style="2" customWidth="1"/>
    <col min="6154" max="6154" width="4.7109375" style="2" customWidth="1"/>
    <col min="6155" max="6398" width="9.140625" style="2" customWidth="1"/>
    <col min="6399" max="6399" width="4.140625" style="2" customWidth="1"/>
    <col min="6400" max="6400" width="43.85546875" style="2" customWidth="1"/>
    <col min="6401" max="6401" width="0.140625" style="2" customWidth="1"/>
    <col min="6402" max="6403" width="14.7109375" style="2" customWidth="1"/>
    <col min="6404" max="6404" width="24.5703125" style="2" customWidth="1"/>
    <col min="6405" max="6405" width="23.85546875" style="2" customWidth="1"/>
    <col min="6406" max="6406" width="0.28515625" style="2" customWidth="1"/>
    <col min="6407" max="6407" width="14.28515625" style="2" customWidth="1"/>
    <col min="6408" max="6408" width="14.5703125" style="2" customWidth="1"/>
    <col min="6409" max="6409" width="0.28515625" style="2" customWidth="1"/>
    <col min="6410" max="6410" width="4.7109375" style="2" customWidth="1"/>
    <col min="6411" max="6654" width="9.140625" style="2" customWidth="1"/>
    <col min="6655" max="6655" width="4.140625" style="2" customWidth="1"/>
    <col min="6656" max="6656" width="43.85546875" style="2" customWidth="1"/>
    <col min="6657" max="6657" width="0.140625" style="2" customWidth="1"/>
    <col min="6658" max="6659" width="14.7109375" style="2" customWidth="1"/>
    <col min="6660" max="6660" width="24.5703125" style="2" customWidth="1"/>
    <col min="6661" max="6661" width="23.85546875" style="2" customWidth="1"/>
    <col min="6662" max="6662" width="0.28515625" style="2" customWidth="1"/>
    <col min="6663" max="6663" width="14.28515625" style="2" customWidth="1"/>
    <col min="6664" max="6664" width="14.5703125" style="2" customWidth="1"/>
    <col min="6665" max="6665" width="0.28515625" style="2" customWidth="1"/>
    <col min="6666" max="6666" width="4.7109375" style="2" customWidth="1"/>
    <col min="6667" max="6910" width="9.140625" style="2" customWidth="1"/>
    <col min="6911" max="6911" width="4.140625" style="2" customWidth="1"/>
    <col min="6912" max="6912" width="43.85546875" style="2" customWidth="1"/>
    <col min="6913" max="6913" width="0.140625" style="2" customWidth="1"/>
    <col min="6914" max="6915" width="14.7109375" style="2" customWidth="1"/>
    <col min="6916" max="6916" width="24.5703125" style="2" customWidth="1"/>
    <col min="6917" max="6917" width="23.85546875" style="2" customWidth="1"/>
    <col min="6918" max="6918" width="0.28515625" style="2" customWidth="1"/>
    <col min="6919" max="6919" width="14.28515625" style="2" customWidth="1"/>
    <col min="6920" max="6920" width="14.5703125" style="2" customWidth="1"/>
    <col min="6921" max="6921" width="0.28515625" style="2" customWidth="1"/>
    <col min="6922" max="6922" width="4.7109375" style="2" customWidth="1"/>
    <col min="6923" max="7166" width="9.140625" style="2" customWidth="1"/>
    <col min="7167" max="7167" width="4.140625" style="2" customWidth="1"/>
    <col min="7168" max="7168" width="43.85546875" style="2" customWidth="1"/>
    <col min="7169" max="7169" width="0.140625" style="2" customWidth="1"/>
    <col min="7170" max="7171" width="14.7109375" style="2" customWidth="1"/>
    <col min="7172" max="7172" width="24.5703125" style="2" customWidth="1"/>
    <col min="7173" max="7173" width="23.85546875" style="2" customWidth="1"/>
    <col min="7174" max="7174" width="0.28515625" style="2" customWidth="1"/>
    <col min="7175" max="7175" width="14.28515625" style="2" customWidth="1"/>
    <col min="7176" max="7176" width="14.5703125" style="2" customWidth="1"/>
    <col min="7177" max="7177" width="0.28515625" style="2" customWidth="1"/>
    <col min="7178" max="7178" width="4.7109375" style="2" customWidth="1"/>
    <col min="7179" max="7422" width="9.140625" style="2" customWidth="1"/>
    <col min="7423" max="7423" width="4.140625" style="2" customWidth="1"/>
    <col min="7424" max="7424" width="43.85546875" style="2" customWidth="1"/>
    <col min="7425" max="7425" width="0.140625" style="2" customWidth="1"/>
    <col min="7426" max="7427" width="14.7109375" style="2" customWidth="1"/>
    <col min="7428" max="7428" width="24.5703125" style="2" customWidth="1"/>
    <col min="7429" max="7429" width="23.85546875" style="2" customWidth="1"/>
    <col min="7430" max="7430" width="0.28515625" style="2" customWidth="1"/>
    <col min="7431" max="7431" width="14.28515625" style="2" customWidth="1"/>
    <col min="7432" max="7432" width="14.5703125" style="2" customWidth="1"/>
    <col min="7433" max="7433" width="0.28515625" style="2" customWidth="1"/>
    <col min="7434" max="7434" width="4.7109375" style="2" customWidth="1"/>
    <col min="7435" max="7678" width="9.140625" style="2" customWidth="1"/>
    <col min="7679" max="7679" width="4.140625" style="2" customWidth="1"/>
    <col min="7680" max="7680" width="43.85546875" style="2" customWidth="1"/>
    <col min="7681" max="7681" width="0.140625" style="2" customWidth="1"/>
    <col min="7682" max="7683" width="14.7109375" style="2" customWidth="1"/>
    <col min="7684" max="7684" width="24.5703125" style="2" customWidth="1"/>
    <col min="7685" max="7685" width="23.85546875" style="2" customWidth="1"/>
    <col min="7686" max="7686" width="0.28515625" style="2" customWidth="1"/>
    <col min="7687" max="7687" width="14.28515625" style="2" customWidth="1"/>
    <col min="7688" max="7688" width="14.5703125" style="2" customWidth="1"/>
    <col min="7689" max="7689" width="0.28515625" style="2" customWidth="1"/>
    <col min="7690" max="7690" width="4.7109375" style="2" customWidth="1"/>
    <col min="7691" max="7934" width="9.140625" style="2" customWidth="1"/>
    <col min="7935" max="7935" width="4.140625" style="2" customWidth="1"/>
    <col min="7936" max="7936" width="43.85546875" style="2" customWidth="1"/>
    <col min="7937" max="7937" width="0.140625" style="2" customWidth="1"/>
    <col min="7938" max="7939" width="14.7109375" style="2" customWidth="1"/>
    <col min="7940" max="7940" width="24.5703125" style="2" customWidth="1"/>
    <col min="7941" max="7941" width="23.85546875" style="2" customWidth="1"/>
    <col min="7942" max="7942" width="0.28515625" style="2" customWidth="1"/>
    <col min="7943" max="7943" width="14.28515625" style="2" customWidth="1"/>
    <col min="7944" max="7944" width="14.5703125" style="2" customWidth="1"/>
    <col min="7945" max="7945" width="0.28515625" style="2" customWidth="1"/>
    <col min="7946" max="7946" width="4.7109375" style="2" customWidth="1"/>
    <col min="7947" max="8190" width="9.140625" style="2" customWidth="1"/>
    <col min="8191" max="8191" width="4.140625" style="2" customWidth="1"/>
    <col min="8192" max="8192" width="43.85546875" style="2" customWidth="1"/>
    <col min="8193" max="8193" width="0.140625" style="2" customWidth="1"/>
    <col min="8194" max="8195" width="14.7109375" style="2" customWidth="1"/>
    <col min="8196" max="8196" width="24.5703125" style="2" customWidth="1"/>
    <col min="8197" max="8197" width="23.85546875" style="2" customWidth="1"/>
    <col min="8198" max="8198" width="0.28515625" style="2" customWidth="1"/>
    <col min="8199" max="8199" width="14.28515625" style="2" customWidth="1"/>
    <col min="8200" max="8200" width="14.5703125" style="2" customWidth="1"/>
    <col min="8201" max="8201" width="0.28515625" style="2" customWidth="1"/>
    <col min="8202" max="8202" width="4.7109375" style="2" customWidth="1"/>
    <col min="8203" max="8446" width="9.140625" style="2" customWidth="1"/>
    <col min="8447" max="8447" width="4.140625" style="2" customWidth="1"/>
    <col min="8448" max="8448" width="43.85546875" style="2" customWidth="1"/>
    <col min="8449" max="8449" width="0.140625" style="2" customWidth="1"/>
    <col min="8450" max="8451" width="14.7109375" style="2" customWidth="1"/>
    <col min="8452" max="8452" width="24.5703125" style="2" customWidth="1"/>
    <col min="8453" max="8453" width="23.85546875" style="2" customWidth="1"/>
    <col min="8454" max="8454" width="0.28515625" style="2" customWidth="1"/>
    <col min="8455" max="8455" width="14.28515625" style="2" customWidth="1"/>
    <col min="8456" max="8456" width="14.5703125" style="2" customWidth="1"/>
    <col min="8457" max="8457" width="0.28515625" style="2" customWidth="1"/>
    <col min="8458" max="8458" width="4.7109375" style="2" customWidth="1"/>
    <col min="8459" max="8702" width="9.140625" style="2" customWidth="1"/>
    <col min="8703" max="8703" width="4.140625" style="2" customWidth="1"/>
    <col min="8704" max="8704" width="43.85546875" style="2" customWidth="1"/>
    <col min="8705" max="8705" width="0.140625" style="2" customWidth="1"/>
    <col min="8706" max="8707" width="14.7109375" style="2" customWidth="1"/>
    <col min="8708" max="8708" width="24.5703125" style="2" customWidth="1"/>
    <col min="8709" max="8709" width="23.85546875" style="2" customWidth="1"/>
    <col min="8710" max="8710" width="0.28515625" style="2" customWidth="1"/>
    <col min="8711" max="8711" width="14.28515625" style="2" customWidth="1"/>
    <col min="8712" max="8712" width="14.5703125" style="2" customWidth="1"/>
    <col min="8713" max="8713" width="0.28515625" style="2" customWidth="1"/>
    <col min="8714" max="8714" width="4.7109375" style="2" customWidth="1"/>
    <col min="8715" max="8958" width="9.140625" style="2" customWidth="1"/>
    <col min="8959" max="8959" width="4.140625" style="2" customWidth="1"/>
    <col min="8960" max="8960" width="43.85546875" style="2" customWidth="1"/>
    <col min="8961" max="8961" width="0.140625" style="2" customWidth="1"/>
    <col min="8962" max="8963" width="14.7109375" style="2" customWidth="1"/>
    <col min="8964" max="8964" width="24.5703125" style="2" customWidth="1"/>
    <col min="8965" max="8965" width="23.85546875" style="2" customWidth="1"/>
    <col min="8966" max="8966" width="0.28515625" style="2" customWidth="1"/>
    <col min="8967" max="8967" width="14.28515625" style="2" customWidth="1"/>
    <col min="8968" max="8968" width="14.5703125" style="2" customWidth="1"/>
    <col min="8969" max="8969" width="0.28515625" style="2" customWidth="1"/>
    <col min="8970" max="8970" width="4.7109375" style="2" customWidth="1"/>
    <col min="8971" max="9214" width="9.140625" style="2" customWidth="1"/>
    <col min="9215" max="9215" width="4.140625" style="2" customWidth="1"/>
    <col min="9216" max="9216" width="43.85546875" style="2" customWidth="1"/>
    <col min="9217" max="9217" width="0.140625" style="2" customWidth="1"/>
    <col min="9218" max="9219" width="14.7109375" style="2" customWidth="1"/>
    <col min="9220" max="9220" width="24.5703125" style="2" customWidth="1"/>
    <col min="9221" max="9221" width="23.85546875" style="2" customWidth="1"/>
    <col min="9222" max="9222" width="0.28515625" style="2" customWidth="1"/>
    <col min="9223" max="9223" width="14.28515625" style="2" customWidth="1"/>
    <col min="9224" max="9224" width="14.5703125" style="2" customWidth="1"/>
    <col min="9225" max="9225" width="0.28515625" style="2" customWidth="1"/>
    <col min="9226" max="9226" width="4.7109375" style="2" customWidth="1"/>
    <col min="9227" max="9470" width="9.140625" style="2" customWidth="1"/>
    <col min="9471" max="9471" width="4.140625" style="2" customWidth="1"/>
    <col min="9472" max="9472" width="43.85546875" style="2" customWidth="1"/>
    <col min="9473" max="9473" width="0.140625" style="2" customWidth="1"/>
    <col min="9474" max="9475" width="14.7109375" style="2" customWidth="1"/>
    <col min="9476" max="9476" width="24.5703125" style="2" customWidth="1"/>
    <col min="9477" max="9477" width="23.85546875" style="2" customWidth="1"/>
    <col min="9478" max="9478" width="0.28515625" style="2" customWidth="1"/>
    <col min="9479" max="9479" width="14.28515625" style="2" customWidth="1"/>
    <col min="9480" max="9480" width="14.5703125" style="2" customWidth="1"/>
    <col min="9481" max="9481" width="0.28515625" style="2" customWidth="1"/>
    <col min="9482" max="9482" width="4.7109375" style="2" customWidth="1"/>
    <col min="9483" max="9726" width="9.140625" style="2" customWidth="1"/>
    <col min="9727" max="9727" width="4.140625" style="2" customWidth="1"/>
    <col min="9728" max="9728" width="43.85546875" style="2" customWidth="1"/>
    <col min="9729" max="9729" width="0.140625" style="2" customWidth="1"/>
    <col min="9730" max="9731" width="14.7109375" style="2" customWidth="1"/>
    <col min="9732" max="9732" width="24.5703125" style="2" customWidth="1"/>
    <col min="9733" max="9733" width="23.85546875" style="2" customWidth="1"/>
    <col min="9734" max="9734" width="0.28515625" style="2" customWidth="1"/>
    <col min="9735" max="9735" width="14.28515625" style="2" customWidth="1"/>
    <col min="9736" max="9736" width="14.5703125" style="2" customWidth="1"/>
    <col min="9737" max="9737" width="0.28515625" style="2" customWidth="1"/>
    <col min="9738" max="9738" width="4.7109375" style="2" customWidth="1"/>
    <col min="9739" max="9982" width="9.140625" style="2" customWidth="1"/>
    <col min="9983" max="9983" width="4.140625" style="2" customWidth="1"/>
    <col min="9984" max="9984" width="43.85546875" style="2" customWidth="1"/>
    <col min="9985" max="9985" width="0.140625" style="2" customWidth="1"/>
    <col min="9986" max="9987" width="14.7109375" style="2" customWidth="1"/>
    <col min="9988" max="9988" width="24.5703125" style="2" customWidth="1"/>
    <col min="9989" max="9989" width="23.85546875" style="2" customWidth="1"/>
    <col min="9990" max="9990" width="0.28515625" style="2" customWidth="1"/>
    <col min="9991" max="9991" width="14.28515625" style="2" customWidth="1"/>
    <col min="9992" max="9992" width="14.5703125" style="2" customWidth="1"/>
    <col min="9993" max="9993" width="0.28515625" style="2" customWidth="1"/>
    <col min="9994" max="9994" width="4.7109375" style="2" customWidth="1"/>
    <col min="9995" max="10238" width="9.140625" style="2" customWidth="1"/>
    <col min="10239" max="10239" width="4.140625" style="2" customWidth="1"/>
    <col min="10240" max="10240" width="43.85546875" style="2" customWidth="1"/>
    <col min="10241" max="10241" width="0.140625" style="2" customWidth="1"/>
    <col min="10242" max="10243" width="14.7109375" style="2" customWidth="1"/>
    <col min="10244" max="10244" width="24.5703125" style="2" customWidth="1"/>
    <col min="10245" max="10245" width="23.85546875" style="2" customWidth="1"/>
    <col min="10246" max="10246" width="0.28515625" style="2" customWidth="1"/>
    <col min="10247" max="10247" width="14.28515625" style="2" customWidth="1"/>
    <col min="10248" max="10248" width="14.5703125" style="2" customWidth="1"/>
    <col min="10249" max="10249" width="0.28515625" style="2" customWidth="1"/>
    <col min="10250" max="10250" width="4.7109375" style="2" customWidth="1"/>
    <col min="10251" max="10494" width="9.140625" style="2" customWidth="1"/>
    <col min="10495" max="10495" width="4.140625" style="2" customWidth="1"/>
    <col min="10496" max="10496" width="43.85546875" style="2" customWidth="1"/>
    <col min="10497" max="10497" width="0.140625" style="2" customWidth="1"/>
    <col min="10498" max="10499" width="14.7109375" style="2" customWidth="1"/>
    <col min="10500" max="10500" width="24.5703125" style="2" customWidth="1"/>
    <col min="10501" max="10501" width="23.85546875" style="2" customWidth="1"/>
    <col min="10502" max="10502" width="0.28515625" style="2" customWidth="1"/>
    <col min="10503" max="10503" width="14.28515625" style="2" customWidth="1"/>
    <col min="10504" max="10504" width="14.5703125" style="2" customWidth="1"/>
    <col min="10505" max="10505" width="0.28515625" style="2" customWidth="1"/>
    <col min="10506" max="10506" width="4.7109375" style="2" customWidth="1"/>
    <col min="10507" max="10750" width="9.140625" style="2" customWidth="1"/>
    <col min="10751" max="10751" width="4.140625" style="2" customWidth="1"/>
    <col min="10752" max="10752" width="43.85546875" style="2" customWidth="1"/>
    <col min="10753" max="10753" width="0.140625" style="2" customWidth="1"/>
    <col min="10754" max="10755" width="14.7109375" style="2" customWidth="1"/>
    <col min="10756" max="10756" width="24.5703125" style="2" customWidth="1"/>
    <col min="10757" max="10757" width="23.85546875" style="2" customWidth="1"/>
    <col min="10758" max="10758" width="0.28515625" style="2" customWidth="1"/>
    <col min="10759" max="10759" width="14.28515625" style="2" customWidth="1"/>
    <col min="10760" max="10760" width="14.5703125" style="2" customWidth="1"/>
    <col min="10761" max="10761" width="0.28515625" style="2" customWidth="1"/>
    <col min="10762" max="10762" width="4.7109375" style="2" customWidth="1"/>
    <col min="10763" max="11006" width="9.140625" style="2" customWidth="1"/>
    <col min="11007" max="11007" width="4.140625" style="2" customWidth="1"/>
    <col min="11008" max="11008" width="43.85546875" style="2" customWidth="1"/>
    <col min="11009" max="11009" width="0.140625" style="2" customWidth="1"/>
    <col min="11010" max="11011" width="14.7109375" style="2" customWidth="1"/>
    <col min="11012" max="11012" width="24.5703125" style="2" customWidth="1"/>
    <col min="11013" max="11013" width="23.85546875" style="2" customWidth="1"/>
    <col min="11014" max="11014" width="0.28515625" style="2" customWidth="1"/>
    <col min="11015" max="11015" width="14.28515625" style="2" customWidth="1"/>
    <col min="11016" max="11016" width="14.5703125" style="2" customWidth="1"/>
    <col min="11017" max="11017" width="0.28515625" style="2" customWidth="1"/>
    <col min="11018" max="11018" width="4.7109375" style="2" customWidth="1"/>
    <col min="11019" max="11262" width="9.140625" style="2" customWidth="1"/>
    <col min="11263" max="11263" width="4.140625" style="2" customWidth="1"/>
    <col min="11264" max="11264" width="43.85546875" style="2" customWidth="1"/>
    <col min="11265" max="11265" width="0.140625" style="2" customWidth="1"/>
    <col min="11266" max="11267" width="14.7109375" style="2" customWidth="1"/>
    <col min="11268" max="11268" width="24.5703125" style="2" customWidth="1"/>
    <col min="11269" max="11269" width="23.85546875" style="2" customWidth="1"/>
    <col min="11270" max="11270" width="0.28515625" style="2" customWidth="1"/>
    <col min="11271" max="11271" width="14.28515625" style="2" customWidth="1"/>
    <col min="11272" max="11272" width="14.5703125" style="2" customWidth="1"/>
    <col min="11273" max="11273" width="0.28515625" style="2" customWidth="1"/>
    <col min="11274" max="11274" width="4.7109375" style="2" customWidth="1"/>
    <col min="11275" max="11518" width="9.140625" style="2" customWidth="1"/>
    <col min="11519" max="11519" width="4.140625" style="2" customWidth="1"/>
    <col min="11520" max="11520" width="43.85546875" style="2" customWidth="1"/>
    <col min="11521" max="11521" width="0.140625" style="2" customWidth="1"/>
    <col min="11522" max="11523" width="14.7109375" style="2" customWidth="1"/>
    <col min="11524" max="11524" width="24.5703125" style="2" customWidth="1"/>
    <col min="11525" max="11525" width="23.85546875" style="2" customWidth="1"/>
    <col min="11526" max="11526" width="0.28515625" style="2" customWidth="1"/>
    <col min="11527" max="11527" width="14.28515625" style="2" customWidth="1"/>
    <col min="11528" max="11528" width="14.5703125" style="2" customWidth="1"/>
    <col min="11529" max="11529" width="0.28515625" style="2" customWidth="1"/>
    <col min="11530" max="11530" width="4.7109375" style="2" customWidth="1"/>
    <col min="11531" max="11774" width="9.140625" style="2" customWidth="1"/>
    <col min="11775" max="11775" width="4.140625" style="2" customWidth="1"/>
    <col min="11776" max="11776" width="43.85546875" style="2" customWidth="1"/>
    <col min="11777" max="11777" width="0.140625" style="2" customWidth="1"/>
    <col min="11778" max="11779" width="14.7109375" style="2" customWidth="1"/>
    <col min="11780" max="11780" width="24.5703125" style="2" customWidth="1"/>
    <col min="11781" max="11781" width="23.85546875" style="2" customWidth="1"/>
    <col min="11782" max="11782" width="0.28515625" style="2" customWidth="1"/>
    <col min="11783" max="11783" width="14.28515625" style="2" customWidth="1"/>
    <col min="11784" max="11784" width="14.5703125" style="2" customWidth="1"/>
    <col min="11785" max="11785" width="0.28515625" style="2" customWidth="1"/>
    <col min="11786" max="11786" width="4.7109375" style="2" customWidth="1"/>
    <col min="11787" max="12030" width="9.140625" style="2" customWidth="1"/>
    <col min="12031" max="12031" width="4.140625" style="2" customWidth="1"/>
    <col min="12032" max="12032" width="43.85546875" style="2" customWidth="1"/>
    <col min="12033" max="12033" width="0.140625" style="2" customWidth="1"/>
    <col min="12034" max="12035" width="14.7109375" style="2" customWidth="1"/>
    <col min="12036" max="12036" width="24.5703125" style="2" customWidth="1"/>
    <col min="12037" max="12037" width="23.85546875" style="2" customWidth="1"/>
    <col min="12038" max="12038" width="0.28515625" style="2" customWidth="1"/>
    <col min="12039" max="12039" width="14.28515625" style="2" customWidth="1"/>
    <col min="12040" max="12040" width="14.5703125" style="2" customWidth="1"/>
    <col min="12041" max="12041" width="0.28515625" style="2" customWidth="1"/>
    <col min="12042" max="12042" width="4.7109375" style="2" customWidth="1"/>
    <col min="12043" max="12286" width="9.140625" style="2" customWidth="1"/>
    <col min="12287" max="12287" width="4.140625" style="2" customWidth="1"/>
    <col min="12288" max="12288" width="43.85546875" style="2" customWidth="1"/>
    <col min="12289" max="12289" width="0.140625" style="2" customWidth="1"/>
    <col min="12290" max="12291" width="14.7109375" style="2" customWidth="1"/>
    <col min="12292" max="12292" width="24.5703125" style="2" customWidth="1"/>
    <col min="12293" max="12293" width="23.85546875" style="2" customWidth="1"/>
    <col min="12294" max="12294" width="0.28515625" style="2" customWidth="1"/>
    <col min="12295" max="12295" width="14.28515625" style="2" customWidth="1"/>
    <col min="12296" max="12296" width="14.5703125" style="2" customWidth="1"/>
    <col min="12297" max="12297" width="0.28515625" style="2" customWidth="1"/>
    <col min="12298" max="12298" width="4.7109375" style="2" customWidth="1"/>
    <col min="12299" max="12542" width="9.140625" style="2" customWidth="1"/>
    <col min="12543" max="12543" width="4.140625" style="2" customWidth="1"/>
    <col min="12544" max="12544" width="43.85546875" style="2" customWidth="1"/>
    <col min="12545" max="12545" width="0.140625" style="2" customWidth="1"/>
    <col min="12546" max="12547" width="14.7109375" style="2" customWidth="1"/>
    <col min="12548" max="12548" width="24.5703125" style="2" customWidth="1"/>
    <col min="12549" max="12549" width="23.85546875" style="2" customWidth="1"/>
    <col min="12550" max="12550" width="0.28515625" style="2" customWidth="1"/>
    <col min="12551" max="12551" width="14.28515625" style="2" customWidth="1"/>
    <col min="12552" max="12552" width="14.5703125" style="2" customWidth="1"/>
    <col min="12553" max="12553" width="0.28515625" style="2" customWidth="1"/>
    <col min="12554" max="12554" width="4.7109375" style="2" customWidth="1"/>
    <col min="12555" max="12798" width="9.140625" style="2" customWidth="1"/>
    <col min="12799" max="12799" width="4.140625" style="2" customWidth="1"/>
    <col min="12800" max="12800" width="43.85546875" style="2" customWidth="1"/>
    <col min="12801" max="12801" width="0.140625" style="2" customWidth="1"/>
    <col min="12802" max="12803" width="14.7109375" style="2" customWidth="1"/>
    <col min="12804" max="12804" width="24.5703125" style="2" customWidth="1"/>
    <col min="12805" max="12805" width="23.85546875" style="2" customWidth="1"/>
    <col min="12806" max="12806" width="0.28515625" style="2" customWidth="1"/>
    <col min="12807" max="12807" width="14.28515625" style="2" customWidth="1"/>
    <col min="12808" max="12808" width="14.5703125" style="2" customWidth="1"/>
    <col min="12809" max="12809" width="0.28515625" style="2" customWidth="1"/>
    <col min="12810" max="12810" width="4.7109375" style="2" customWidth="1"/>
    <col min="12811" max="13054" width="9.140625" style="2" customWidth="1"/>
    <col min="13055" max="13055" width="4.140625" style="2" customWidth="1"/>
    <col min="13056" max="13056" width="43.85546875" style="2" customWidth="1"/>
    <col min="13057" max="13057" width="0.140625" style="2" customWidth="1"/>
    <col min="13058" max="13059" width="14.7109375" style="2" customWidth="1"/>
    <col min="13060" max="13060" width="24.5703125" style="2" customWidth="1"/>
    <col min="13061" max="13061" width="23.85546875" style="2" customWidth="1"/>
    <col min="13062" max="13062" width="0.28515625" style="2" customWidth="1"/>
    <col min="13063" max="13063" width="14.28515625" style="2" customWidth="1"/>
    <col min="13064" max="13064" width="14.5703125" style="2" customWidth="1"/>
    <col min="13065" max="13065" width="0.28515625" style="2" customWidth="1"/>
    <col min="13066" max="13066" width="4.7109375" style="2" customWidth="1"/>
    <col min="13067" max="13310" width="9.140625" style="2" customWidth="1"/>
    <col min="13311" max="13311" width="4.140625" style="2" customWidth="1"/>
    <col min="13312" max="13312" width="43.85546875" style="2" customWidth="1"/>
    <col min="13313" max="13313" width="0.140625" style="2" customWidth="1"/>
    <col min="13314" max="13315" width="14.7109375" style="2" customWidth="1"/>
    <col min="13316" max="13316" width="24.5703125" style="2" customWidth="1"/>
    <col min="13317" max="13317" width="23.85546875" style="2" customWidth="1"/>
    <col min="13318" max="13318" width="0.28515625" style="2" customWidth="1"/>
    <col min="13319" max="13319" width="14.28515625" style="2" customWidth="1"/>
    <col min="13320" max="13320" width="14.5703125" style="2" customWidth="1"/>
    <col min="13321" max="13321" width="0.28515625" style="2" customWidth="1"/>
    <col min="13322" max="13322" width="4.7109375" style="2" customWidth="1"/>
    <col min="13323" max="13566" width="9.140625" style="2" customWidth="1"/>
    <col min="13567" max="13567" width="4.140625" style="2" customWidth="1"/>
    <col min="13568" max="13568" width="43.85546875" style="2" customWidth="1"/>
    <col min="13569" max="13569" width="0.140625" style="2" customWidth="1"/>
    <col min="13570" max="13571" width="14.7109375" style="2" customWidth="1"/>
    <col min="13572" max="13572" width="24.5703125" style="2" customWidth="1"/>
    <col min="13573" max="13573" width="23.85546875" style="2" customWidth="1"/>
    <col min="13574" max="13574" width="0.28515625" style="2" customWidth="1"/>
    <col min="13575" max="13575" width="14.28515625" style="2" customWidth="1"/>
    <col min="13576" max="13576" width="14.5703125" style="2" customWidth="1"/>
    <col min="13577" max="13577" width="0.28515625" style="2" customWidth="1"/>
    <col min="13578" max="13578" width="4.7109375" style="2" customWidth="1"/>
    <col min="13579" max="13822" width="9.140625" style="2" customWidth="1"/>
    <col min="13823" max="13823" width="4.140625" style="2" customWidth="1"/>
    <col min="13824" max="13824" width="43.85546875" style="2" customWidth="1"/>
    <col min="13825" max="13825" width="0.140625" style="2" customWidth="1"/>
    <col min="13826" max="13827" width="14.7109375" style="2" customWidth="1"/>
    <col min="13828" max="13828" width="24.5703125" style="2" customWidth="1"/>
    <col min="13829" max="13829" width="23.85546875" style="2" customWidth="1"/>
    <col min="13830" max="13830" width="0.28515625" style="2" customWidth="1"/>
    <col min="13831" max="13831" width="14.28515625" style="2" customWidth="1"/>
    <col min="13832" max="13832" width="14.5703125" style="2" customWidth="1"/>
    <col min="13833" max="13833" width="0.28515625" style="2" customWidth="1"/>
    <col min="13834" max="13834" width="4.7109375" style="2" customWidth="1"/>
    <col min="13835" max="14078" width="9.140625" style="2" customWidth="1"/>
    <col min="14079" max="14079" width="4.140625" style="2" customWidth="1"/>
    <col min="14080" max="14080" width="43.85546875" style="2" customWidth="1"/>
    <col min="14081" max="14081" width="0.140625" style="2" customWidth="1"/>
    <col min="14082" max="14083" width="14.7109375" style="2" customWidth="1"/>
    <col min="14084" max="14084" width="24.5703125" style="2" customWidth="1"/>
    <col min="14085" max="14085" width="23.85546875" style="2" customWidth="1"/>
    <col min="14086" max="14086" width="0.28515625" style="2" customWidth="1"/>
    <col min="14087" max="14087" width="14.28515625" style="2" customWidth="1"/>
    <col min="14088" max="14088" width="14.5703125" style="2" customWidth="1"/>
    <col min="14089" max="14089" width="0.28515625" style="2" customWidth="1"/>
    <col min="14090" max="14090" width="4.7109375" style="2" customWidth="1"/>
    <col min="14091" max="14334" width="9.140625" style="2" customWidth="1"/>
    <col min="14335" max="14335" width="4.140625" style="2" customWidth="1"/>
    <col min="14336" max="14336" width="43.85546875" style="2" customWidth="1"/>
    <col min="14337" max="14337" width="0.140625" style="2" customWidth="1"/>
    <col min="14338" max="14339" width="14.7109375" style="2" customWidth="1"/>
    <col min="14340" max="14340" width="24.5703125" style="2" customWidth="1"/>
    <col min="14341" max="14341" width="23.85546875" style="2" customWidth="1"/>
    <col min="14342" max="14342" width="0.28515625" style="2" customWidth="1"/>
    <col min="14343" max="14343" width="14.28515625" style="2" customWidth="1"/>
    <col min="14344" max="14344" width="14.5703125" style="2" customWidth="1"/>
    <col min="14345" max="14345" width="0.28515625" style="2" customWidth="1"/>
    <col min="14346" max="14346" width="4.7109375" style="2" customWidth="1"/>
    <col min="14347" max="14590" width="9.140625" style="2" customWidth="1"/>
    <col min="14591" max="14591" width="4.140625" style="2" customWidth="1"/>
    <col min="14592" max="14592" width="43.85546875" style="2" customWidth="1"/>
    <col min="14593" max="14593" width="0.140625" style="2" customWidth="1"/>
    <col min="14594" max="14595" width="14.7109375" style="2" customWidth="1"/>
    <col min="14596" max="14596" width="24.5703125" style="2" customWidth="1"/>
    <col min="14597" max="14597" width="23.85546875" style="2" customWidth="1"/>
    <col min="14598" max="14598" width="0.28515625" style="2" customWidth="1"/>
    <col min="14599" max="14599" width="14.28515625" style="2" customWidth="1"/>
    <col min="14600" max="14600" width="14.5703125" style="2" customWidth="1"/>
    <col min="14601" max="14601" width="0.28515625" style="2" customWidth="1"/>
    <col min="14602" max="14602" width="4.7109375" style="2" customWidth="1"/>
    <col min="14603" max="14846" width="9.140625" style="2" customWidth="1"/>
    <col min="14847" max="14847" width="4.140625" style="2" customWidth="1"/>
    <col min="14848" max="14848" width="43.85546875" style="2" customWidth="1"/>
    <col min="14849" max="14849" width="0.140625" style="2" customWidth="1"/>
    <col min="14850" max="14851" width="14.7109375" style="2" customWidth="1"/>
    <col min="14852" max="14852" width="24.5703125" style="2" customWidth="1"/>
    <col min="14853" max="14853" width="23.85546875" style="2" customWidth="1"/>
    <col min="14854" max="14854" width="0.28515625" style="2" customWidth="1"/>
    <col min="14855" max="14855" width="14.28515625" style="2" customWidth="1"/>
    <col min="14856" max="14856" width="14.5703125" style="2" customWidth="1"/>
    <col min="14857" max="14857" width="0.28515625" style="2" customWidth="1"/>
    <col min="14858" max="14858" width="4.7109375" style="2" customWidth="1"/>
    <col min="14859" max="15102" width="9.140625" style="2" customWidth="1"/>
    <col min="15103" max="15103" width="4.140625" style="2" customWidth="1"/>
    <col min="15104" max="15104" width="43.85546875" style="2" customWidth="1"/>
    <col min="15105" max="15105" width="0.140625" style="2" customWidth="1"/>
    <col min="15106" max="15107" width="14.7109375" style="2" customWidth="1"/>
    <col min="15108" max="15108" width="24.5703125" style="2" customWidth="1"/>
    <col min="15109" max="15109" width="23.85546875" style="2" customWidth="1"/>
    <col min="15110" max="15110" width="0.28515625" style="2" customWidth="1"/>
    <col min="15111" max="15111" width="14.28515625" style="2" customWidth="1"/>
    <col min="15112" max="15112" width="14.5703125" style="2" customWidth="1"/>
    <col min="15113" max="15113" width="0.28515625" style="2" customWidth="1"/>
    <col min="15114" max="15114" width="4.7109375" style="2" customWidth="1"/>
    <col min="15115" max="15358" width="9.140625" style="2" customWidth="1"/>
    <col min="15359" max="15359" width="4.140625" style="2" customWidth="1"/>
    <col min="15360" max="15360" width="43.85546875" style="2" customWidth="1"/>
    <col min="15361" max="15361" width="0.140625" style="2" customWidth="1"/>
    <col min="15362" max="15363" width="14.7109375" style="2" customWidth="1"/>
    <col min="15364" max="15364" width="24.5703125" style="2" customWidth="1"/>
    <col min="15365" max="15365" width="23.85546875" style="2" customWidth="1"/>
    <col min="15366" max="15366" width="0.28515625" style="2" customWidth="1"/>
    <col min="15367" max="15367" width="14.28515625" style="2" customWidth="1"/>
    <col min="15368" max="15368" width="14.5703125" style="2" customWidth="1"/>
    <col min="15369" max="15369" width="0.28515625" style="2" customWidth="1"/>
    <col min="15370" max="15370" width="4.7109375" style="2" customWidth="1"/>
    <col min="15371" max="15614" width="9.140625" style="2" customWidth="1"/>
    <col min="15615" max="15615" width="4.140625" style="2" customWidth="1"/>
    <col min="15616" max="15616" width="43.85546875" style="2" customWidth="1"/>
    <col min="15617" max="15617" width="0.140625" style="2" customWidth="1"/>
    <col min="15618" max="15619" width="14.7109375" style="2" customWidth="1"/>
    <col min="15620" max="15620" width="24.5703125" style="2" customWidth="1"/>
    <col min="15621" max="15621" width="23.85546875" style="2" customWidth="1"/>
    <col min="15622" max="15622" width="0.28515625" style="2" customWidth="1"/>
    <col min="15623" max="15623" width="14.28515625" style="2" customWidth="1"/>
    <col min="15624" max="15624" width="14.5703125" style="2" customWidth="1"/>
    <col min="15625" max="15625" width="0.28515625" style="2" customWidth="1"/>
    <col min="15626" max="15626" width="4.7109375" style="2" customWidth="1"/>
    <col min="15627" max="15870" width="9.140625" style="2" customWidth="1"/>
    <col min="15871" max="15871" width="4.140625" style="2" customWidth="1"/>
    <col min="15872" max="15872" width="43.85546875" style="2" customWidth="1"/>
    <col min="15873" max="15873" width="0.140625" style="2" customWidth="1"/>
    <col min="15874" max="15875" width="14.7109375" style="2" customWidth="1"/>
    <col min="15876" max="15876" width="24.5703125" style="2" customWidth="1"/>
    <col min="15877" max="15877" width="23.85546875" style="2" customWidth="1"/>
    <col min="15878" max="15878" width="0.28515625" style="2" customWidth="1"/>
    <col min="15879" max="15879" width="14.28515625" style="2" customWidth="1"/>
    <col min="15880" max="15880" width="14.5703125" style="2" customWidth="1"/>
    <col min="15881" max="15881" width="0.28515625" style="2" customWidth="1"/>
    <col min="15882" max="15882" width="4.7109375" style="2" customWidth="1"/>
    <col min="15883" max="16126" width="9.140625" style="2" customWidth="1"/>
    <col min="16127" max="16127" width="4.140625" style="2" customWidth="1"/>
    <col min="16128" max="16128" width="43.85546875" style="2" customWidth="1"/>
    <col min="16129" max="16129" width="0.140625" style="2" customWidth="1"/>
    <col min="16130" max="16131" width="14.7109375" style="2" customWidth="1"/>
    <col min="16132" max="16132" width="24.5703125" style="2" customWidth="1"/>
    <col min="16133" max="16133" width="23.85546875" style="2" customWidth="1"/>
    <col min="16134" max="16134" width="0.28515625" style="2" customWidth="1"/>
    <col min="16135" max="16135" width="14.28515625" style="2" customWidth="1"/>
    <col min="16136" max="16136" width="14.5703125" style="2" customWidth="1"/>
    <col min="16137" max="16137" width="0.28515625" style="2" customWidth="1"/>
    <col min="16138" max="16138" width="4.7109375" style="2" customWidth="1"/>
    <col min="16139" max="16384" width="9.140625" style="2" customWidth="1"/>
  </cols>
  <sheetData>
    <row r="1" spans="2:14" s="132" customFormat="1" ht="8.25" x14ac:dyDescent="0.25">
      <c r="K1" s="133"/>
    </row>
    <row r="2" spans="2:14" s="132" customFormat="1" ht="11.25" customHeight="1" x14ac:dyDescent="0.2">
      <c r="B2" s="421" t="s">
        <v>17</v>
      </c>
      <c r="C2" s="421"/>
      <c r="D2" s="421"/>
      <c r="E2" s="421"/>
      <c r="F2" s="421"/>
      <c r="G2" s="421"/>
      <c r="H2" s="421"/>
      <c r="I2" s="421"/>
      <c r="J2" s="421"/>
      <c r="K2" s="133"/>
    </row>
    <row r="3" spans="2:14" s="132" customFormat="1" ht="5.25" customHeight="1" x14ac:dyDescent="0.25">
      <c r="K3" s="133"/>
    </row>
    <row r="4" spans="2:14" s="134" customFormat="1" ht="15" customHeight="1" x14ac:dyDescent="0.25">
      <c r="B4" s="423" t="s">
        <v>297</v>
      </c>
      <c r="C4" s="423"/>
      <c r="D4" s="423"/>
      <c r="E4" s="423"/>
      <c r="F4" s="423"/>
      <c r="G4" s="423"/>
      <c r="H4" s="423"/>
      <c r="I4" s="423"/>
      <c r="J4" s="423"/>
      <c r="K4" s="133"/>
    </row>
    <row r="5" spans="2:14" s="132" customFormat="1" ht="11.25" customHeight="1" x14ac:dyDescent="0.2">
      <c r="B5" s="135"/>
      <c r="C5" s="424"/>
      <c r="D5" s="424"/>
      <c r="E5" s="136"/>
      <c r="F5" s="136" t="s">
        <v>18</v>
      </c>
      <c r="G5" s="425"/>
      <c r="H5" s="425"/>
      <c r="I5" s="136"/>
      <c r="J5" s="136"/>
      <c r="K5" s="133"/>
    </row>
    <row r="6" spans="2:14" s="132" customFormat="1" ht="11.25" customHeight="1" x14ac:dyDescent="0.2">
      <c r="B6" s="135"/>
      <c r="C6" s="137" t="s">
        <v>157</v>
      </c>
      <c r="D6" s="137"/>
      <c r="E6" s="138"/>
      <c r="F6" s="139">
        <v>6.2480229999999999</v>
      </c>
      <c r="G6" s="426"/>
      <c r="H6" s="426"/>
      <c r="I6" s="138"/>
      <c r="J6" s="138"/>
      <c r="K6" s="133"/>
      <c r="L6" s="140" t="s">
        <v>158</v>
      </c>
      <c r="M6" s="141"/>
      <c r="N6" s="142"/>
    </row>
    <row r="7" spans="2:14" s="134" customFormat="1" ht="12.75" customHeight="1" x14ac:dyDescent="0.2">
      <c r="B7" s="387" t="s">
        <v>159</v>
      </c>
      <c r="C7" s="387"/>
      <c r="D7" s="387"/>
      <c r="E7" s="143"/>
      <c r="F7" s="144"/>
      <c r="G7" s="144"/>
      <c r="H7" s="432" t="s">
        <v>160</v>
      </c>
      <c r="I7" s="433"/>
      <c r="J7" s="434"/>
      <c r="K7" s="133"/>
      <c r="L7" s="141"/>
      <c r="M7" s="141"/>
      <c r="N7" s="142"/>
    </row>
    <row r="8" spans="2:14" s="132" customFormat="1" ht="11.25" customHeight="1" x14ac:dyDescent="0.2">
      <c r="B8" s="145" t="s">
        <v>161</v>
      </c>
      <c r="C8" s="410" t="s">
        <v>162</v>
      </c>
      <c r="D8" s="410"/>
      <c r="E8" s="260">
        <v>25441571.670000002</v>
      </c>
      <c r="F8" s="146">
        <f>E8*$F$6</f>
        <v>158959524.95030841</v>
      </c>
      <c r="G8" s="147"/>
      <c r="H8" s="148"/>
      <c r="I8" s="149" t="s">
        <v>0</v>
      </c>
      <c r="J8" s="150" t="s">
        <v>29</v>
      </c>
      <c r="K8" s="133">
        <f>+E8*$F$6-F8</f>
        <v>0</v>
      </c>
      <c r="L8" s="151">
        <f>+E8*$F$6-F8</f>
        <v>0</v>
      </c>
      <c r="M8" s="152"/>
      <c r="N8" s="142"/>
    </row>
    <row r="9" spans="2:14" s="132" customFormat="1" ht="11.25" customHeight="1" x14ac:dyDescent="0.2">
      <c r="B9" s="145" t="s">
        <v>19</v>
      </c>
      <c r="C9" s="410" t="s">
        <v>1</v>
      </c>
      <c r="D9" s="410"/>
      <c r="E9" s="260">
        <v>53402.62</v>
      </c>
      <c r="F9" s="146">
        <f>E9*$F$6</f>
        <v>333660.79802026</v>
      </c>
      <c r="G9" s="153"/>
      <c r="H9" s="154" t="s">
        <v>28</v>
      </c>
      <c r="I9" s="155">
        <f>E8</f>
        <v>25441571.670000002</v>
      </c>
      <c r="J9" s="156">
        <f>F8</f>
        <v>158959524.95030841</v>
      </c>
      <c r="K9" s="133">
        <f t="shared" ref="K9:K74" si="0">+E9*$F$6-F9</f>
        <v>0</v>
      </c>
      <c r="L9" s="151">
        <f>+E9*$F$6-F9</f>
        <v>0</v>
      </c>
      <c r="M9" s="152"/>
      <c r="N9" s="142"/>
    </row>
    <row r="10" spans="2:14" s="132" customFormat="1" ht="11.25" customHeight="1" x14ac:dyDescent="0.2">
      <c r="B10" s="145" t="s">
        <v>20</v>
      </c>
      <c r="C10" s="410" t="s">
        <v>2</v>
      </c>
      <c r="D10" s="410"/>
      <c r="E10" s="260">
        <v>0</v>
      </c>
      <c r="F10" s="146">
        <f>E10*$F$6</f>
        <v>0</v>
      </c>
      <c r="G10" s="153"/>
      <c r="H10" s="157" t="s">
        <v>296</v>
      </c>
      <c r="I10" s="155">
        <f>I9</f>
        <v>25441571.670000002</v>
      </c>
      <c r="J10" s="155">
        <f>+I10*F6</f>
        <v>158959524.95030841</v>
      </c>
      <c r="K10" s="133">
        <f t="shared" si="0"/>
        <v>0</v>
      </c>
      <c r="L10" s="151">
        <f>+E10*$F$6-F10</f>
        <v>0</v>
      </c>
      <c r="M10" s="152"/>
      <c r="N10" s="142"/>
    </row>
    <row r="11" spans="2:14" s="132" customFormat="1" ht="11.25" customHeight="1" x14ac:dyDescent="0.2">
      <c r="B11" s="145" t="s">
        <v>21</v>
      </c>
      <c r="C11" s="410" t="s">
        <v>163</v>
      </c>
      <c r="D11" s="410"/>
      <c r="E11" s="260">
        <v>0</v>
      </c>
      <c r="F11" s="146">
        <f>E11*$F$6</f>
        <v>0</v>
      </c>
      <c r="G11" s="153"/>
      <c r="H11" s="157" t="s">
        <v>164</v>
      </c>
      <c r="I11" s="155">
        <f>E8</f>
        <v>25441571.670000002</v>
      </c>
      <c r="J11" s="156">
        <f>F8</f>
        <v>158959524.95030841</v>
      </c>
      <c r="K11" s="133">
        <f t="shared" si="0"/>
        <v>0</v>
      </c>
      <c r="L11" s="151">
        <f>+E11*$F$6-F11</f>
        <v>0</v>
      </c>
      <c r="M11" s="152"/>
      <c r="N11" s="142"/>
    </row>
    <row r="12" spans="2:14" s="132" customFormat="1" ht="11.25" customHeight="1" x14ac:dyDescent="0.2">
      <c r="B12" s="145"/>
      <c r="C12" s="410" t="s">
        <v>165</v>
      </c>
      <c r="D12" s="410"/>
      <c r="E12" s="261"/>
      <c r="F12" s="146">
        <f>E12*$F$6</f>
        <v>0</v>
      </c>
      <c r="G12" s="153"/>
      <c r="H12" s="158"/>
      <c r="I12" s="159"/>
      <c r="J12" s="159"/>
      <c r="K12" s="133">
        <f t="shared" si="0"/>
        <v>0</v>
      </c>
      <c r="L12" s="151"/>
      <c r="M12" s="152"/>
      <c r="N12" s="142"/>
    </row>
    <row r="13" spans="2:14" s="134" customFormat="1" ht="11.25" customHeight="1" x14ac:dyDescent="0.2">
      <c r="B13" s="160" t="s">
        <v>22</v>
      </c>
      <c r="C13" s="422" t="s">
        <v>166</v>
      </c>
      <c r="D13" s="422"/>
      <c r="E13" s="161">
        <f>E8-E9-E10-E11+E12</f>
        <v>25388169.050000001</v>
      </c>
      <c r="F13" s="161">
        <f>F8-F9-F10-F11+F12</f>
        <v>158625864.15228814</v>
      </c>
      <c r="G13" s="162"/>
      <c r="H13" s="163"/>
      <c r="I13" s="164"/>
      <c r="J13" s="165"/>
      <c r="K13" s="133">
        <f t="shared" si="0"/>
        <v>0</v>
      </c>
      <c r="L13" s="151">
        <f>+E13*$F$6-F13</f>
        <v>0</v>
      </c>
      <c r="M13" s="151"/>
      <c r="N13" s="151"/>
    </row>
    <row r="14" spans="2:14" s="134" customFormat="1" ht="11.25" customHeight="1" x14ac:dyDescent="0.2">
      <c r="B14" s="387" t="s">
        <v>167</v>
      </c>
      <c r="C14" s="387"/>
      <c r="D14" s="387"/>
      <c r="E14" s="143"/>
      <c r="F14" s="166"/>
      <c r="G14" s="167"/>
      <c r="H14" s="430" t="s">
        <v>33</v>
      </c>
      <c r="I14" s="430"/>
      <c r="J14" s="431"/>
      <c r="K14" s="133">
        <f t="shared" si="0"/>
        <v>0</v>
      </c>
    </row>
    <row r="15" spans="2:14" s="132" customFormat="1" ht="11.25" customHeight="1" x14ac:dyDescent="0.2">
      <c r="B15" s="145" t="s">
        <v>148</v>
      </c>
      <c r="C15" s="410" t="s">
        <v>1</v>
      </c>
      <c r="D15" s="410"/>
      <c r="E15" s="168">
        <v>53402.62</v>
      </c>
      <c r="F15" s="146">
        <f>E15*$F$6</f>
        <v>333660.79802026</v>
      </c>
      <c r="G15" s="169"/>
      <c r="H15" s="170" t="s">
        <v>168</v>
      </c>
      <c r="I15" s="171"/>
      <c r="J15" s="172">
        <v>869487.27</v>
      </c>
      <c r="K15" s="133">
        <f t="shared" si="0"/>
        <v>0</v>
      </c>
      <c r="L15" s="151">
        <f t="shared" ref="L15:L35" si="1">+E15*$F$6-F15</f>
        <v>0</v>
      </c>
      <c r="M15" s="151"/>
      <c r="N15" s="151"/>
    </row>
    <row r="16" spans="2:14" s="132" customFormat="1" ht="11.25" customHeight="1" x14ac:dyDescent="0.2">
      <c r="B16" s="145" t="s">
        <v>23</v>
      </c>
      <c r="C16" s="410" t="s">
        <v>2</v>
      </c>
      <c r="D16" s="410"/>
      <c r="E16" s="168">
        <v>0</v>
      </c>
      <c r="F16" s="146">
        <f>E16*$F$6</f>
        <v>0</v>
      </c>
      <c r="G16" s="169"/>
      <c r="H16" s="117" t="s">
        <v>142</v>
      </c>
      <c r="I16" s="118"/>
      <c r="J16" s="20">
        <v>32.909999999999997</v>
      </c>
      <c r="K16" s="133">
        <f t="shared" si="0"/>
        <v>0</v>
      </c>
      <c r="L16" s="151">
        <f t="shared" si="1"/>
        <v>0</v>
      </c>
      <c r="M16" s="151"/>
      <c r="N16" s="151"/>
    </row>
    <row r="17" spans="2:14" s="132" customFormat="1" ht="20.25" customHeight="1" x14ac:dyDescent="0.2">
      <c r="B17" s="145" t="s">
        <v>24</v>
      </c>
      <c r="C17" s="410" t="s">
        <v>3</v>
      </c>
      <c r="D17" s="410"/>
      <c r="E17" s="146">
        <v>0</v>
      </c>
      <c r="F17" s="146">
        <v>0</v>
      </c>
      <c r="G17" s="146"/>
      <c r="H17" s="173" t="s">
        <v>169</v>
      </c>
      <c r="I17" s="174"/>
      <c r="J17" s="155">
        <f>F32</f>
        <v>500908.68992724997</v>
      </c>
      <c r="K17" s="133">
        <f t="shared" si="0"/>
        <v>0</v>
      </c>
      <c r="L17" s="151">
        <f t="shared" si="1"/>
        <v>0</v>
      </c>
      <c r="M17" s="151"/>
      <c r="N17" s="151"/>
    </row>
    <row r="18" spans="2:14" s="132" customFormat="1" ht="11.25" customHeight="1" x14ac:dyDescent="0.2">
      <c r="B18" s="145">
        <v>8.1</v>
      </c>
      <c r="C18" s="435" t="s">
        <v>27</v>
      </c>
      <c r="D18" s="435"/>
      <c r="E18" s="175"/>
      <c r="F18" s="146"/>
      <c r="G18" s="169"/>
      <c r="H18" s="173" t="s">
        <v>32</v>
      </c>
      <c r="I18" s="174"/>
      <c r="J18" s="155">
        <f>F72</f>
        <v>499252.77639155998</v>
      </c>
      <c r="K18" s="133">
        <f t="shared" si="0"/>
        <v>0</v>
      </c>
      <c r="L18" s="151">
        <f>+E18*$F$6-F18</f>
        <v>0</v>
      </c>
      <c r="M18" s="152"/>
      <c r="N18" s="142"/>
    </row>
    <row r="19" spans="2:14" s="134" customFormat="1" ht="11.25" customHeight="1" x14ac:dyDescent="0.2">
      <c r="B19" s="160" t="s">
        <v>146</v>
      </c>
      <c r="C19" s="403" t="s">
        <v>4</v>
      </c>
      <c r="D19" s="404"/>
      <c r="E19" s="176">
        <v>53402.62</v>
      </c>
      <c r="F19" s="176">
        <f>F15+F16+F17-F18</f>
        <v>333660.79802026</v>
      </c>
      <c r="G19" s="177"/>
      <c r="H19" s="178" t="s">
        <v>170</v>
      </c>
      <c r="I19" s="179"/>
      <c r="J19" s="155">
        <f>+J15+J17-J18+J16</f>
        <v>871176.09353568999</v>
      </c>
      <c r="K19" s="133">
        <f t="shared" si="0"/>
        <v>0</v>
      </c>
      <c r="L19" s="151">
        <f t="shared" si="1"/>
        <v>0</v>
      </c>
      <c r="M19" s="151">
        <f>SUM(E15:E17)-E19-E18</f>
        <v>0</v>
      </c>
      <c r="N19" s="151">
        <f>SUM(F15:F17)-F19-F18</f>
        <v>0</v>
      </c>
    </row>
    <row r="20" spans="2:14" s="132" customFormat="1" ht="11.25" customHeight="1" x14ac:dyDescent="0.2">
      <c r="B20" s="145" t="s">
        <v>145</v>
      </c>
      <c r="C20" s="410" t="s">
        <v>5</v>
      </c>
      <c r="D20" s="410"/>
      <c r="E20" s="30">
        <v>71041.990000000005</v>
      </c>
      <c r="F20" s="146">
        <f t="shared" ref="F20:F34" si="2">E20*$F$6</f>
        <v>443871.98748577002</v>
      </c>
      <c r="G20" s="169"/>
      <c r="K20" s="133">
        <f t="shared" si="0"/>
        <v>0</v>
      </c>
      <c r="L20" s="151">
        <f t="shared" si="1"/>
        <v>0</v>
      </c>
      <c r="M20" s="151"/>
      <c r="N20" s="151"/>
    </row>
    <row r="21" spans="2:14" s="132" customFormat="1" ht="11.25" customHeight="1" x14ac:dyDescent="0.2">
      <c r="B21" s="145" t="s">
        <v>25</v>
      </c>
      <c r="C21" s="410" t="s">
        <v>6</v>
      </c>
      <c r="D21" s="410"/>
      <c r="E21" s="146">
        <v>0</v>
      </c>
      <c r="F21" s="146">
        <f t="shared" si="2"/>
        <v>0</v>
      </c>
      <c r="G21" s="169"/>
      <c r="K21" s="133">
        <f t="shared" si="0"/>
        <v>0</v>
      </c>
      <c r="L21" s="151">
        <f t="shared" si="1"/>
        <v>0</v>
      </c>
      <c r="M21" s="151"/>
      <c r="N21" s="151"/>
    </row>
    <row r="22" spans="2:14" s="132" customFormat="1" ht="11.25" customHeight="1" x14ac:dyDescent="0.2">
      <c r="B22" s="145" t="s">
        <v>153</v>
      </c>
      <c r="C22" s="410" t="s">
        <v>7</v>
      </c>
      <c r="D22" s="410"/>
      <c r="E22" s="168">
        <v>14562.87</v>
      </c>
      <c r="F22" s="146">
        <f t="shared" si="2"/>
        <v>90989.146706009997</v>
      </c>
      <c r="G22" s="169"/>
      <c r="H22" s="430" t="s">
        <v>35</v>
      </c>
      <c r="I22" s="430"/>
      <c r="J22" s="431"/>
      <c r="K22" s="133">
        <f t="shared" si="0"/>
        <v>0</v>
      </c>
      <c r="L22" s="151">
        <f t="shared" si="1"/>
        <v>0</v>
      </c>
      <c r="M22" s="151"/>
      <c r="N22" s="151"/>
    </row>
    <row r="23" spans="2:14" s="132" customFormat="1" ht="11.25" customHeight="1" x14ac:dyDescent="0.2">
      <c r="B23" s="145" t="s">
        <v>149</v>
      </c>
      <c r="C23" s="410" t="s">
        <v>8</v>
      </c>
      <c r="D23" s="410"/>
      <c r="E23" s="146"/>
      <c r="F23" s="146">
        <f t="shared" si="2"/>
        <v>0</v>
      </c>
      <c r="G23" s="169"/>
      <c r="H23" s="173" t="s">
        <v>171</v>
      </c>
      <c r="I23" s="157"/>
      <c r="J23" s="155">
        <v>220749.47</v>
      </c>
      <c r="K23" s="133">
        <f t="shared" si="0"/>
        <v>0</v>
      </c>
      <c r="L23" s="151">
        <f t="shared" si="1"/>
        <v>0</v>
      </c>
      <c r="M23" s="151"/>
      <c r="N23" s="151"/>
    </row>
    <row r="24" spans="2:14" s="132" customFormat="1" ht="11.25" customHeight="1" x14ac:dyDescent="0.2">
      <c r="B24" s="145" t="s">
        <v>152</v>
      </c>
      <c r="C24" s="410" t="s">
        <v>9</v>
      </c>
      <c r="D24" s="410"/>
      <c r="E24" s="168">
        <v>687.33</v>
      </c>
      <c r="F24" s="146">
        <f t="shared" si="2"/>
        <v>4294.4536485899998</v>
      </c>
      <c r="G24" s="169"/>
      <c r="H24" s="173" t="s">
        <v>172</v>
      </c>
      <c r="I24" s="173"/>
      <c r="J24" s="155">
        <f>F28</f>
        <v>0</v>
      </c>
      <c r="K24" s="133">
        <f t="shared" si="0"/>
        <v>0</v>
      </c>
      <c r="L24" s="151">
        <f t="shared" si="1"/>
        <v>0</v>
      </c>
      <c r="M24" s="151"/>
      <c r="N24" s="151"/>
    </row>
    <row r="25" spans="2:14" s="132" customFormat="1" ht="11.25" customHeight="1" x14ac:dyDescent="0.2">
      <c r="B25" s="145" t="s">
        <v>147</v>
      </c>
      <c r="C25" s="410" t="s">
        <v>10</v>
      </c>
      <c r="D25" s="410"/>
      <c r="E25" s="168">
        <v>10176.24</v>
      </c>
      <c r="F25" s="146">
        <f t="shared" si="2"/>
        <v>63581.381573519997</v>
      </c>
      <c r="G25" s="169"/>
      <c r="H25" s="173" t="s">
        <v>173</v>
      </c>
      <c r="I25" s="173"/>
      <c r="J25" s="155">
        <v>0</v>
      </c>
      <c r="K25" s="133">
        <f t="shared" si="0"/>
        <v>0</v>
      </c>
      <c r="L25" s="151">
        <f t="shared" si="1"/>
        <v>0</v>
      </c>
      <c r="M25" s="151"/>
      <c r="N25" s="151"/>
    </row>
    <row r="26" spans="2:14" s="132" customFormat="1" ht="11.25" customHeight="1" x14ac:dyDescent="0.2">
      <c r="B26" s="145" t="s">
        <v>151</v>
      </c>
      <c r="C26" s="410" t="s">
        <v>174</v>
      </c>
      <c r="D26" s="410"/>
      <c r="E26" s="146">
        <v>0</v>
      </c>
      <c r="F26" s="146">
        <f t="shared" si="2"/>
        <v>0</v>
      </c>
      <c r="G26" s="169"/>
      <c r="H26" s="178" t="s">
        <v>34</v>
      </c>
      <c r="I26" s="178"/>
      <c r="J26" s="155">
        <f>+J23+J24-J25</f>
        <v>220749.47</v>
      </c>
      <c r="K26" s="133">
        <f t="shared" si="0"/>
        <v>0</v>
      </c>
      <c r="L26" s="151">
        <f t="shared" si="1"/>
        <v>0</v>
      </c>
      <c r="M26" s="151"/>
      <c r="N26" s="151"/>
    </row>
    <row r="27" spans="2:14" s="132" customFormat="1" ht="11.25" customHeight="1" x14ac:dyDescent="0.2">
      <c r="B27" s="145" t="s">
        <v>175</v>
      </c>
      <c r="C27" s="410" t="s">
        <v>176</v>
      </c>
      <c r="D27" s="410"/>
      <c r="E27" s="146"/>
      <c r="F27" s="146">
        <f t="shared" si="2"/>
        <v>0</v>
      </c>
      <c r="G27" s="169"/>
      <c r="H27" s="169"/>
      <c r="I27" s="180"/>
      <c r="J27" s="145"/>
      <c r="K27" s="133">
        <f t="shared" si="0"/>
        <v>0</v>
      </c>
      <c r="L27" s="151">
        <f t="shared" si="1"/>
        <v>0</v>
      </c>
      <c r="M27" s="151"/>
      <c r="N27" s="151"/>
    </row>
    <row r="28" spans="2:14" s="132" customFormat="1" ht="11.25" customHeight="1" x14ac:dyDescent="0.2">
      <c r="B28" s="145" t="s">
        <v>150</v>
      </c>
      <c r="C28" s="410" t="s">
        <v>11</v>
      </c>
      <c r="D28" s="410"/>
      <c r="E28" s="146"/>
      <c r="F28" s="146">
        <f t="shared" si="2"/>
        <v>0</v>
      </c>
      <c r="G28" s="169"/>
      <c r="H28" s="169"/>
      <c r="I28" s="180"/>
      <c r="J28" s="145"/>
      <c r="K28" s="133">
        <f t="shared" si="0"/>
        <v>0</v>
      </c>
      <c r="L28" s="151">
        <f>+E28*$F$6-F28</f>
        <v>0</v>
      </c>
      <c r="M28" s="151"/>
      <c r="N28" s="151"/>
    </row>
    <row r="29" spans="2:14" s="132" customFormat="1" ht="11.25" customHeight="1" x14ac:dyDescent="0.2">
      <c r="B29" s="145" t="s">
        <v>154</v>
      </c>
      <c r="C29" s="410" t="s">
        <v>12</v>
      </c>
      <c r="D29" s="410"/>
      <c r="E29" s="146">
        <v>1808.79</v>
      </c>
      <c r="F29" s="146">
        <f t="shared" si="2"/>
        <v>11301.36152217</v>
      </c>
      <c r="G29" s="169"/>
      <c r="H29" s="169"/>
      <c r="I29" s="180"/>
      <c r="J29" s="145"/>
      <c r="K29" s="133">
        <f t="shared" si="0"/>
        <v>0</v>
      </c>
      <c r="L29" s="151">
        <f t="shared" si="1"/>
        <v>0</v>
      </c>
      <c r="M29" s="151"/>
      <c r="N29" s="151"/>
    </row>
    <row r="30" spans="2:14" s="132" customFormat="1" ht="11.25" customHeight="1" x14ac:dyDescent="0.2">
      <c r="B30" s="145" t="s">
        <v>177</v>
      </c>
      <c r="C30" s="410" t="s">
        <v>13</v>
      </c>
      <c r="D30" s="410"/>
      <c r="E30" s="146"/>
      <c r="F30" s="146">
        <f t="shared" si="2"/>
        <v>0</v>
      </c>
      <c r="G30" s="169"/>
      <c r="H30" s="169"/>
      <c r="I30" s="180"/>
      <c r="J30" s="145"/>
      <c r="K30" s="133">
        <f t="shared" si="0"/>
        <v>0</v>
      </c>
      <c r="L30" s="151">
        <f t="shared" si="1"/>
        <v>0</v>
      </c>
      <c r="M30" s="151"/>
      <c r="N30" s="151"/>
    </row>
    <row r="31" spans="2:14" s="132" customFormat="1" ht="12.75" customHeight="1" x14ac:dyDescent="0.2">
      <c r="B31" s="145" t="s">
        <v>144</v>
      </c>
      <c r="C31" s="410" t="s">
        <v>14</v>
      </c>
      <c r="D31" s="410"/>
      <c r="E31" s="146">
        <v>0</v>
      </c>
      <c r="F31" s="146">
        <f t="shared" si="2"/>
        <v>0</v>
      </c>
      <c r="G31" s="169"/>
      <c r="H31" s="169"/>
      <c r="I31" s="180"/>
      <c r="J31" s="145"/>
      <c r="K31" s="133">
        <f t="shared" si="0"/>
        <v>0</v>
      </c>
      <c r="L31" s="151">
        <f t="shared" si="1"/>
        <v>0</v>
      </c>
      <c r="M31" s="151"/>
      <c r="N31" s="151"/>
    </row>
    <row r="32" spans="2:14" s="132" customFormat="1" ht="11.25" customHeight="1" x14ac:dyDescent="0.2">
      <c r="B32" s="145" t="s">
        <v>178</v>
      </c>
      <c r="C32" s="410" t="s">
        <v>15</v>
      </c>
      <c r="D32" s="410"/>
      <c r="E32" s="168">
        <v>80170.75</v>
      </c>
      <c r="F32" s="146">
        <f t="shared" si="2"/>
        <v>500908.68992724997</v>
      </c>
      <c r="G32" s="409"/>
      <c r="H32" s="409"/>
      <c r="I32" s="180"/>
      <c r="J32" s="145"/>
      <c r="K32" s="133">
        <f t="shared" si="0"/>
        <v>0</v>
      </c>
      <c r="L32" s="151">
        <f t="shared" si="1"/>
        <v>0</v>
      </c>
      <c r="M32" s="151"/>
      <c r="N32" s="151"/>
    </row>
    <row r="33" spans="2:14" s="132" customFormat="1" ht="11.25" customHeight="1" x14ac:dyDescent="0.2">
      <c r="B33" s="145"/>
      <c r="C33" s="181" t="s">
        <v>31</v>
      </c>
      <c r="D33" s="182"/>
      <c r="E33" s="183">
        <v>0.08</v>
      </c>
      <c r="F33" s="183">
        <v>1.06</v>
      </c>
      <c r="G33" s="180"/>
      <c r="H33" s="184"/>
      <c r="I33" s="185"/>
      <c r="J33" s="182"/>
      <c r="K33" s="133">
        <f t="shared" si="0"/>
        <v>-0.56015816000000007</v>
      </c>
      <c r="L33" s="151">
        <f t="shared" si="1"/>
        <v>-0.56015816000000007</v>
      </c>
      <c r="M33" s="151"/>
      <c r="N33" s="151"/>
    </row>
    <row r="34" spans="2:14" s="132" customFormat="1" ht="11.25" customHeight="1" x14ac:dyDescent="0.2">
      <c r="B34" s="145"/>
      <c r="C34" s="181" t="s">
        <v>179</v>
      </c>
      <c r="D34" s="182"/>
      <c r="E34" s="168">
        <v>79905.72</v>
      </c>
      <c r="F34" s="183">
        <f t="shared" si="2"/>
        <v>499252.77639155998</v>
      </c>
      <c r="G34" s="180"/>
      <c r="H34" s="184"/>
      <c r="I34" s="185"/>
      <c r="J34" s="182"/>
      <c r="K34" s="133">
        <f t="shared" si="0"/>
        <v>0</v>
      </c>
      <c r="L34" s="151">
        <f t="shared" si="1"/>
        <v>0</v>
      </c>
      <c r="M34" s="151"/>
      <c r="N34" s="151"/>
    </row>
    <row r="35" spans="2:14" s="134" customFormat="1" ht="11.25" customHeight="1" x14ac:dyDescent="0.2">
      <c r="B35" s="160" t="s">
        <v>180</v>
      </c>
      <c r="C35" s="403" t="s">
        <v>167</v>
      </c>
      <c r="D35" s="404"/>
      <c r="E35" s="176">
        <f>SUM(E19:E32)-E33-E34</f>
        <v>151944.79</v>
      </c>
      <c r="F35" s="176">
        <f>SUM(F19:F32)-F33-F34</f>
        <v>949353.98249201011</v>
      </c>
      <c r="G35" s="177"/>
      <c r="H35" s="162"/>
      <c r="I35" s="186"/>
      <c r="J35" s="187"/>
      <c r="K35" s="133">
        <f t="shared" si="0"/>
        <v>0.56015815993305296</v>
      </c>
      <c r="L35" s="151">
        <f t="shared" si="1"/>
        <v>0.56015815993305296</v>
      </c>
      <c r="M35" s="151">
        <f>SUM(E19:E32)-E35-E33-E34</f>
        <v>0</v>
      </c>
      <c r="N35" s="151">
        <f>SUM(F19:F32)-F35-F33-F34</f>
        <v>0</v>
      </c>
    </row>
    <row r="36" spans="2:14" s="134" customFormat="1" ht="11.25" customHeight="1" x14ac:dyDescent="0.2">
      <c r="B36" s="387" t="s">
        <v>181</v>
      </c>
      <c r="C36" s="387"/>
      <c r="D36" s="387"/>
      <c r="E36" s="143"/>
      <c r="F36" s="436"/>
      <c r="G36" s="437"/>
      <c r="H36" s="437"/>
      <c r="I36" s="437"/>
      <c r="J36" s="437"/>
      <c r="K36" s="133">
        <f t="shared" si="0"/>
        <v>0</v>
      </c>
    </row>
    <row r="37" spans="2:14" s="134" customFormat="1" ht="11.25" customHeight="1" x14ac:dyDescent="0.2">
      <c r="B37" s="188" t="s">
        <v>182</v>
      </c>
      <c r="C37" s="389" t="s">
        <v>9</v>
      </c>
      <c r="D37" s="389"/>
      <c r="E37" s="168">
        <f>E24</f>
        <v>687.33</v>
      </c>
      <c r="F37" s="146">
        <f>E37*$F$6</f>
        <v>4294.4536485899998</v>
      </c>
      <c r="G37" s="169"/>
      <c r="H37" s="169"/>
      <c r="I37" s="180"/>
      <c r="J37" s="188"/>
      <c r="K37" s="133">
        <f t="shared" si="0"/>
        <v>0</v>
      </c>
      <c r="L37" s="151">
        <f t="shared" ref="L37:L73" si="3">+E37*$F$6-F37</f>
        <v>0</v>
      </c>
    </row>
    <row r="38" spans="2:14" s="134" customFormat="1" ht="11.25" customHeight="1" x14ac:dyDescent="0.2">
      <c r="B38" s="188" t="s">
        <v>183</v>
      </c>
      <c r="C38" s="389" t="s">
        <v>184</v>
      </c>
      <c r="D38" s="389"/>
      <c r="E38" s="168">
        <v>11399.51</v>
      </c>
      <c r="F38" s="189">
        <f>E38*$F$6</f>
        <v>71224.400668729999</v>
      </c>
      <c r="G38" s="169"/>
      <c r="H38" s="169"/>
      <c r="I38" s="180"/>
      <c r="J38" s="188"/>
      <c r="K38" s="133">
        <f t="shared" si="0"/>
        <v>0</v>
      </c>
      <c r="L38" s="151">
        <f t="shared" si="3"/>
        <v>0</v>
      </c>
    </row>
    <row r="39" spans="2:14" s="134" customFormat="1" ht="11.25" customHeight="1" x14ac:dyDescent="0.2">
      <c r="B39" s="188" t="s">
        <v>185</v>
      </c>
      <c r="C39" s="389" t="s">
        <v>186</v>
      </c>
      <c r="D39" s="389"/>
      <c r="E39" s="146">
        <v>0</v>
      </c>
      <c r="F39" s="189">
        <f>E39*$F$6</f>
        <v>0</v>
      </c>
      <c r="G39" s="169"/>
      <c r="H39" s="169"/>
      <c r="I39" s="180"/>
      <c r="J39" s="188"/>
      <c r="K39" s="133">
        <f>+E39*$F$6-F39</f>
        <v>0</v>
      </c>
      <c r="L39" s="151">
        <f t="shared" si="3"/>
        <v>0</v>
      </c>
    </row>
    <row r="40" spans="2:14" s="134" customFormat="1" ht="11.25" customHeight="1" x14ac:dyDescent="0.2">
      <c r="B40" s="188" t="s">
        <v>187</v>
      </c>
      <c r="C40" s="389" t="s">
        <v>16</v>
      </c>
      <c r="D40" s="389"/>
      <c r="E40" s="146">
        <f>E38</f>
        <v>11399.51</v>
      </c>
      <c r="F40" s="189">
        <f>E40*$F$6</f>
        <v>71224.400668729999</v>
      </c>
      <c r="G40" s="169"/>
      <c r="H40" s="169"/>
      <c r="I40" s="180"/>
      <c r="J40" s="188"/>
      <c r="K40" s="133">
        <f>+E40*$F$6-F40</f>
        <v>0</v>
      </c>
      <c r="L40" s="151">
        <f>+E40*$F$6-F40</f>
        <v>0</v>
      </c>
    </row>
    <row r="41" spans="2:14" s="134" customFormat="1" ht="11.25" customHeight="1" x14ac:dyDescent="0.2">
      <c r="B41" s="188" t="s">
        <v>188</v>
      </c>
      <c r="C41" s="389" t="s">
        <v>189</v>
      </c>
      <c r="D41" s="389"/>
      <c r="E41" s="190">
        <f>E37-E38</f>
        <v>-10712.18</v>
      </c>
      <c r="F41" s="190">
        <f>F37-F38</f>
        <v>-66929.947020139996</v>
      </c>
      <c r="G41" s="169"/>
      <c r="H41" s="169"/>
      <c r="I41" s="180"/>
      <c r="J41" s="188"/>
      <c r="K41" s="133">
        <f t="shared" si="0"/>
        <v>0</v>
      </c>
      <c r="L41" s="151">
        <f t="shared" si="3"/>
        <v>0</v>
      </c>
    </row>
    <row r="42" spans="2:14" s="134" customFormat="1" ht="11.25" customHeight="1" x14ac:dyDescent="0.2">
      <c r="B42" s="440" t="s">
        <v>190</v>
      </c>
      <c r="C42" s="440"/>
      <c r="D42" s="440"/>
      <c r="E42" s="191"/>
      <c r="F42" s="438"/>
      <c r="G42" s="439"/>
      <c r="H42" s="439"/>
      <c r="I42" s="439"/>
      <c r="J42" s="439"/>
      <c r="K42" s="133">
        <f t="shared" si="0"/>
        <v>0</v>
      </c>
    </row>
    <row r="43" spans="2:14" s="132" customFormat="1" ht="11.25" customHeight="1" x14ac:dyDescent="0.2">
      <c r="B43" s="145" t="s">
        <v>191</v>
      </c>
      <c r="C43" s="410" t="s">
        <v>16</v>
      </c>
      <c r="D43" s="410"/>
      <c r="E43" s="146">
        <f>E38</f>
        <v>11399.51</v>
      </c>
      <c r="F43" s="146">
        <f>F38</f>
        <v>71224.400668729999</v>
      </c>
      <c r="G43" s="169"/>
      <c r="H43" s="169"/>
      <c r="I43" s="180"/>
      <c r="J43" s="145"/>
      <c r="K43" s="133">
        <f t="shared" si="0"/>
        <v>0</v>
      </c>
      <c r="L43" s="151">
        <f t="shared" si="3"/>
        <v>0</v>
      </c>
    </row>
    <row r="44" spans="2:14" s="132" customFormat="1" ht="11.25" customHeight="1" x14ac:dyDescent="0.2">
      <c r="B44" s="145" t="s">
        <v>192</v>
      </c>
      <c r="C44" s="410" t="s">
        <v>193</v>
      </c>
      <c r="D44" s="410"/>
      <c r="E44" s="189">
        <v>17113.900000000001</v>
      </c>
      <c r="F44" s="146">
        <f>E44*$F$6</f>
        <v>106928.04081970001</v>
      </c>
      <c r="G44" s="169"/>
      <c r="H44" s="169"/>
      <c r="I44" s="180"/>
      <c r="J44" s="145"/>
      <c r="K44" s="133">
        <f t="shared" si="0"/>
        <v>0</v>
      </c>
      <c r="L44" s="151">
        <f t="shared" si="3"/>
        <v>0</v>
      </c>
    </row>
    <row r="45" spans="2:14" s="132" customFormat="1" ht="11.25" customHeight="1" x14ac:dyDescent="0.2">
      <c r="B45" s="145" t="s">
        <v>194</v>
      </c>
      <c r="C45" s="410" t="s">
        <v>195</v>
      </c>
      <c r="D45" s="410"/>
      <c r="E45" s="189">
        <v>0</v>
      </c>
      <c r="F45" s="146">
        <f>E45*$F$6</f>
        <v>0</v>
      </c>
      <c r="G45" s="169"/>
      <c r="H45" s="169"/>
      <c r="I45" s="180"/>
      <c r="J45" s="145"/>
      <c r="K45" s="133">
        <f t="shared" si="0"/>
        <v>0</v>
      </c>
      <c r="L45" s="151">
        <f t="shared" si="3"/>
        <v>0</v>
      </c>
    </row>
    <row r="46" spans="2:14" s="132" customFormat="1" ht="11.25" customHeight="1" x14ac:dyDescent="0.2">
      <c r="B46" s="145" t="s">
        <v>196</v>
      </c>
      <c r="C46" s="410" t="s">
        <v>197</v>
      </c>
      <c r="D46" s="410"/>
      <c r="E46" s="146">
        <v>0</v>
      </c>
      <c r="F46" s="146">
        <v>0</v>
      </c>
      <c r="G46" s="169"/>
      <c r="H46" s="169"/>
      <c r="I46" s="180"/>
      <c r="J46" s="145"/>
      <c r="K46" s="133">
        <f t="shared" si="0"/>
        <v>0</v>
      </c>
      <c r="L46" s="151">
        <f t="shared" si="3"/>
        <v>0</v>
      </c>
    </row>
    <row r="47" spans="2:14" s="132" customFormat="1" ht="13.5" customHeight="1" x14ac:dyDescent="0.2">
      <c r="B47" s="145" t="s">
        <v>198</v>
      </c>
      <c r="C47" s="410" t="s">
        <v>199</v>
      </c>
      <c r="D47" s="410"/>
      <c r="E47" s="189">
        <v>16892.93</v>
      </c>
      <c r="F47" s="146">
        <f>E47*$F$6</f>
        <v>105547.41517738999</v>
      </c>
      <c r="G47" s="169"/>
      <c r="H47" s="169"/>
      <c r="I47" s="180"/>
      <c r="J47" s="145"/>
      <c r="K47" s="133">
        <f t="shared" si="0"/>
        <v>0</v>
      </c>
      <c r="L47" s="151">
        <f t="shared" si="3"/>
        <v>0</v>
      </c>
    </row>
    <row r="48" spans="2:14" s="132" customFormat="1" ht="11.25" customHeight="1" x14ac:dyDescent="0.2">
      <c r="B48" s="145" t="s">
        <v>200</v>
      </c>
      <c r="C48" s="410" t="s">
        <v>12</v>
      </c>
      <c r="D48" s="410"/>
      <c r="E48" s="175"/>
      <c r="F48" s="146">
        <f>E48*$F$6</f>
        <v>0</v>
      </c>
      <c r="G48" s="169"/>
      <c r="H48" s="169"/>
      <c r="I48" s="180"/>
      <c r="J48" s="145"/>
      <c r="K48" s="133">
        <f t="shared" si="0"/>
        <v>0</v>
      </c>
      <c r="L48" s="151">
        <f t="shared" si="3"/>
        <v>0</v>
      </c>
    </row>
    <row r="49" spans="2:14" s="132" customFormat="1" ht="11.25" customHeight="1" x14ac:dyDescent="0.2">
      <c r="B49" s="145" t="s">
        <v>201</v>
      </c>
      <c r="C49" s="410" t="s">
        <v>202</v>
      </c>
      <c r="D49" s="410"/>
      <c r="E49" s="146">
        <v>0</v>
      </c>
      <c r="F49" s="146">
        <f>E49*$F$6</f>
        <v>0</v>
      </c>
      <c r="G49" s="169"/>
      <c r="H49" s="169"/>
      <c r="I49" s="180"/>
      <c r="J49" s="145"/>
      <c r="K49" s="133">
        <f t="shared" si="0"/>
        <v>0</v>
      </c>
      <c r="L49" s="151">
        <f t="shared" si="3"/>
        <v>0</v>
      </c>
    </row>
    <row r="50" spans="2:14" s="132" customFormat="1" ht="11.25" customHeight="1" x14ac:dyDescent="0.2">
      <c r="B50" s="145" t="s">
        <v>203</v>
      </c>
      <c r="C50" s="410" t="s">
        <v>204</v>
      </c>
      <c r="D50" s="410"/>
      <c r="E50" s="146">
        <v>0</v>
      </c>
      <c r="F50" s="146">
        <f>E50*$F$6</f>
        <v>0</v>
      </c>
      <c r="G50" s="169"/>
      <c r="H50" s="169"/>
      <c r="I50" s="180"/>
      <c r="J50" s="145"/>
      <c r="K50" s="133">
        <f t="shared" si="0"/>
        <v>0</v>
      </c>
      <c r="L50" s="151">
        <f t="shared" si="3"/>
        <v>0</v>
      </c>
    </row>
    <row r="51" spans="2:14" s="132" customFormat="1" ht="11.25" customHeight="1" x14ac:dyDescent="0.2">
      <c r="B51" s="145">
        <v>36</v>
      </c>
      <c r="C51" s="410" t="s">
        <v>30</v>
      </c>
      <c r="D51" s="410"/>
      <c r="E51" s="146"/>
      <c r="F51" s="146">
        <f>E51*$F$6</f>
        <v>0</v>
      </c>
      <c r="G51" s="180"/>
      <c r="H51" s="180"/>
      <c r="I51" s="180"/>
      <c r="J51" s="145"/>
      <c r="K51" s="133">
        <f t="shared" si="0"/>
        <v>0</v>
      </c>
      <c r="L51" s="151">
        <f t="shared" si="3"/>
        <v>0</v>
      </c>
    </row>
    <row r="52" spans="2:14" s="132" customFormat="1" ht="11.25" customHeight="1" x14ac:dyDescent="0.2">
      <c r="B52" s="145">
        <v>36.1</v>
      </c>
      <c r="C52" s="410" t="s">
        <v>205</v>
      </c>
      <c r="D52" s="410"/>
      <c r="E52" s="146">
        <f>+F52/F6</f>
        <v>0</v>
      </c>
      <c r="F52" s="146">
        <v>0</v>
      </c>
      <c r="G52" s="180"/>
      <c r="H52" s="146"/>
      <c r="I52" s="180"/>
      <c r="J52" s="145"/>
      <c r="K52" s="133">
        <f t="shared" si="0"/>
        <v>0</v>
      </c>
      <c r="L52" s="151"/>
    </row>
    <row r="53" spans="2:14" s="132" customFormat="1" ht="11.25" customHeight="1" x14ac:dyDescent="0.2">
      <c r="B53" s="145" t="s">
        <v>206</v>
      </c>
      <c r="C53" s="410" t="s">
        <v>207</v>
      </c>
      <c r="D53" s="410"/>
      <c r="E53" s="146">
        <v>11420.35</v>
      </c>
      <c r="F53" s="146">
        <f>E53*$F$6</f>
        <v>71354.609468049995</v>
      </c>
      <c r="G53" s="169"/>
      <c r="H53" s="169"/>
      <c r="I53" s="180"/>
      <c r="J53" s="145"/>
      <c r="K53" s="133">
        <f t="shared" si="0"/>
        <v>0</v>
      </c>
      <c r="L53" s="151">
        <f>+E53*$F$6-F53</f>
        <v>0</v>
      </c>
    </row>
    <row r="54" spans="2:14" s="134" customFormat="1" ht="11.25" customHeight="1" x14ac:dyDescent="0.2">
      <c r="B54" s="160" t="s">
        <v>208</v>
      </c>
      <c r="C54" s="403" t="s">
        <v>209</v>
      </c>
      <c r="D54" s="404"/>
      <c r="E54" s="176">
        <f>SUM(E43:E53)</f>
        <v>56826.69</v>
      </c>
      <c r="F54" s="176">
        <f>SUM(F43:F53)</f>
        <v>355054.46613387001</v>
      </c>
      <c r="G54" s="177"/>
      <c r="H54" s="162"/>
      <c r="I54" s="186"/>
      <c r="J54" s="187"/>
      <c r="K54" s="133">
        <f t="shared" si="0"/>
        <v>0</v>
      </c>
      <c r="L54" s="151">
        <f t="shared" si="3"/>
        <v>0</v>
      </c>
      <c r="M54" s="151">
        <f>SUM(E43:E53)-E54</f>
        <v>0</v>
      </c>
      <c r="N54" s="151">
        <f>SUM(F43:F53)-F54</f>
        <v>0</v>
      </c>
    </row>
    <row r="55" spans="2:14" s="134" customFormat="1" ht="11.25" customHeight="1" x14ac:dyDescent="0.2">
      <c r="B55" s="387" t="s">
        <v>210</v>
      </c>
      <c r="C55" s="387"/>
      <c r="D55" s="387"/>
      <c r="E55" s="143"/>
      <c r="F55" s="441"/>
      <c r="G55" s="442"/>
      <c r="H55" s="442"/>
      <c r="I55" s="442"/>
      <c r="J55" s="442"/>
      <c r="K55" s="133">
        <f t="shared" si="0"/>
        <v>0</v>
      </c>
    </row>
    <row r="56" spans="2:14" s="132" customFormat="1" ht="11.25" customHeight="1" x14ac:dyDescent="0.2">
      <c r="B56" s="145" t="s">
        <v>211</v>
      </c>
      <c r="C56" s="410" t="s">
        <v>212</v>
      </c>
      <c r="D56" s="410"/>
      <c r="E56" s="146">
        <f>E25</f>
        <v>10176.24</v>
      </c>
      <c r="F56" s="146">
        <f>F25</f>
        <v>63581.381573519997</v>
      </c>
      <c r="G56" s="169"/>
      <c r="H56" s="169"/>
      <c r="I56" s="180"/>
      <c r="J56" s="145"/>
      <c r="K56" s="133">
        <f t="shared" si="0"/>
        <v>0</v>
      </c>
      <c r="L56" s="151">
        <f t="shared" si="3"/>
        <v>0</v>
      </c>
    </row>
    <row r="57" spans="2:14" s="132" customFormat="1" ht="11.25" customHeight="1" x14ac:dyDescent="0.2">
      <c r="B57" s="145" t="s">
        <v>213</v>
      </c>
      <c r="C57" s="410" t="s">
        <v>193</v>
      </c>
      <c r="D57" s="410"/>
      <c r="E57" s="146">
        <f>E44</f>
        <v>17113.900000000001</v>
      </c>
      <c r="F57" s="146">
        <f>F44</f>
        <v>106928.04081970001</v>
      </c>
      <c r="G57" s="169"/>
      <c r="H57" s="169"/>
      <c r="I57" s="180"/>
      <c r="J57" s="145"/>
      <c r="K57" s="133">
        <f t="shared" si="0"/>
        <v>0</v>
      </c>
      <c r="L57" s="151">
        <f t="shared" si="3"/>
        <v>0</v>
      </c>
    </row>
    <row r="58" spans="2:14" s="134" customFormat="1" ht="11.25" customHeight="1" x14ac:dyDescent="0.2">
      <c r="B58" s="160" t="s">
        <v>214</v>
      </c>
      <c r="C58" s="403" t="s">
        <v>215</v>
      </c>
      <c r="D58" s="404"/>
      <c r="E58" s="192">
        <f>E56-E57</f>
        <v>-6937.6600000000017</v>
      </c>
      <c r="F58" s="192">
        <f>F56-F57</f>
        <v>-43346.65924618001</v>
      </c>
      <c r="G58" s="160"/>
      <c r="H58" s="443"/>
      <c r="I58" s="444"/>
      <c r="J58" s="444"/>
      <c r="K58" s="133">
        <f t="shared" si="0"/>
        <v>0</v>
      </c>
      <c r="L58" s="151">
        <f t="shared" si="3"/>
        <v>0</v>
      </c>
    </row>
    <row r="59" spans="2:14" s="134" customFormat="1" ht="11.25" customHeight="1" x14ac:dyDescent="0.2">
      <c r="B59" s="188" t="s">
        <v>216</v>
      </c>
      <c r="C59" s="389" t="s">
        <v>217</v>
      </c>
      <c r="D59" s="389"/>
      <c r="E59" s="190"/>
      <c r="F59" s="190"/>
      <c r="G59" s="169"/>
      <c r="H59" s="169"/>
      <c r="I59" s="180"/>
      <c r="J59" s="188"/>
      <c r="K59" s="133">
        <f t="shared" si="0"/>
        <v>0</v>
      </c>
      <c r="L59" s="151">
        <f t="shared" si="3"/>
        <v>0</v>
      </c>
    </row>
    <row r="60" spans="2:14" s="134" customFormat="1" ht="11.25" customHeight="1" x14ac:dyDescent="0.2">
      <c r="B60" s="188" t="s">
        <v>218</v>
      </c>
      <c r="C60" s="389" t="s">
        <v>219</v>
      </c>
      <c r="D60" s="389"/>
      <c r="E60" s="146">
        <f>E45</f>
        <v>0</v>
      </c>
      <c r="F60" s="146">
        <f>F45</f>
        <v>0</v>
      </c>
      <c r="G60" s="169"/>
      <c r="H60" s="169"/>
      <c r="I60" s="180"/>
      <c r="J60" s="188"/>
      <c r="K60" s="133">
        <f t="shared" si="0"/>
        <v>0</v>
      </c>
      <c r="L60" s="151">
        <f t="shared" si="3"/>
        <v>0</v>
      </c>
    </row>
    <row r="61" spans="2:14" s="134" customFormat="1" ht="11.25" customHeight="1" x14ac:dyDescent="0.2">
      <c r="B61" s="160" t="s">
        <v>220</v>
      </c>
      <c r="C61" s="403" t="s">
        <v>221</v>
      </c>
      <c r="D61" s="404"/>
      <c r="E61" s="192">
        <f>E59-E60</f>
        <v>0</v>
      </c>
      <c r="F61" s="192">
        <f>F59-F60</f>
        <v>0</v>
      </c>
      <c r="G61" s="160"/>
      <c r="H61" s="443"/>
      <c r="I61" s="444"/>
      <c r="J61" s="444"/>
      <c r="K61" s="133">
        <f t="shared" si="0"/>
        <v>0</v>
      </c>
      <c r="L61" s="151">
        <f t="shared" si="3"/>
        <v>0</v>
      </c>
    </row>
    <row r="62" spans="2:14" s="134" customFormat="1" ht="11.25" customHeight="1" x14ac:dyDescent="0.2">
      <c r="B62" s="188" t="s">
        <v>26</v>
      </c>
      <c r="C62" s="389" t="s">
        <v>222</v>
      </c>
      <c r="D62" s="389"/>
      <c r="E62" s="193">
        <v>0</v>
      </c>
      <c r="F62" s="193">
        <v>0</v>
      </c>
      <c r="G62" s="188"/>
      <c r="H62" s="194"/>
      <c r="I62" s="194"/>
      <c r="J62" s="188"/>
      <c r="K62" s="133">
        <f t="shared" si="0"/>
        <v>0</v>
      </c>
      <c r="L62" s="151">
        <f t="shared" si="3"/>
        <v>0</v>
      </c>
    </row>
    <row r="63" spans="2:14" s="134" customFormat="1" ht="11.25" customHeight="1" x14ac:dyDescent="0.2">
      <c r="B63" s="188" t="s">
        <v>223</v>
      </c>
      <c r="C63" s="389" t="s">
        <v>224</v>
      </c>
      <c r="D63" s="389"/>
      <c r="E63" s="193">
        <v>0</v>
      </c>
      <c r="F63" s="193">
        <v>0</v>
      </c>
      <c r="G63" s="188"/>
      <c r="H63" s="194"/>
      <c r="I63" s="194"/>
      <c r="J63" s="188"/>
      <c r="K63" s="133">
        <f t="shared" si="0"/>
        <v>0</v>
      </c>
      <c r="L63" s="151">
        <f t="shared" si="3"/>
        <v>0</v>
      </c>
    </row>
    <row r="64" spans="2:14" s="134" customFormat="1" ht="11.25" customHeight="1" x14ac:dyDescent="0.2">
      <c r="B64" s="160" t="s">
        <v>225</v>
      </c>
      <c r="C64" s="403" t="s">
        <v>226</v>
      </c>
      <c r="D64" s="404"/>
      <c r="E64" s="187">
        <v>0</v>
      </c>
      <c r="F64" s="195">
        <v>0</v>
      </c>
      <c r="G64" s="160"/>
      <c r="H64" s="196"/>
      <c r="I64" s="197"/>
      <c r="J64" s="198"/>
      <c r="K64" s="133">
        <f t="shared" si="0"/>
        <v>0</v>
      </c>
      <c r="L64" s="151">
        <f t="shared" si="3"/>
        <v>0</v>
      </c>
    </row>
    <row r="65" spans="2:16" s="134" customFormat="1" ht="11.25" customHeight="1" x14ac:dyDescent="0.2">
      <c r="B65" s="445" t="s">
        <v>227</v>
      </c>
      <c r="C65" s="446"/>
      <c r="D65" s="447"/>
      <c r="E65" s="167"/>
      <c r="F65" s="199"/>
      <c r="G65" s="200" t="s">
        <v>228</v>
      </c>
      <c r="H65" s="448" t="s">
        <v>229</v>
      </c>
      <c r="I65" s="449"/>
      <c r="J65" s="449"/>
      <c r="K65" s="133">
        <f t="shared" si="0"/>
        <v>0</v>
      </c>
    </row>
    <row r="66" spans="2:16" s="132" customFormat="1" ht="11.25" customHeight="1" x14ac:dyDescent="0.2">
      <c r="B66" s="145" t="s">
        <v>230</v>
      </c>
      <c r="C66" s="410" t="s">
        <v>167</v>
      </c>
      <c r="D66" s="410"/>
      <c r="E66" s="175">
        <f>E35</f>
        <v>151944.79</v>
      </c>
      <c r="F66" s="175">
        <f>F35</f>
        <v>949353.98249201011</v>
      </c>
      <c r="G66" s="169"/>
      <c r="H66" s="169"/>
      <c r="I66" s="180"/>
      <c r="J66" s="145"/>
      <c r="K66" s="133">
        <f t="shared" si="0"/>
        <v>0.56015815993305296</v>
      </c>
      <c r="L66" s="151">
        <f t="shared" si="3"/>
        <v>0.56015815993305296</v>
      </c>
      <c r="O66" s="201"/>
    </row>
    <row r="67" spans="2:16" s="132" customFormat="1" ht="11.25" customHeight="1" x14ac:dyDescent="0.2">
      <c r="B67" s="145" t="s">
        <v>231</v>
      </c>
      <c r="C67" s="410" t="s">
        <v>232</v>
      </c>
      <c r="D67" s="410"/>
      <c r="E67" s="175">
        <f>E54</f>
        <v>56826.69</v>
      </c>
      <c r="F67" s="175">
        <f>F54</f>
        <v>355054.46613387001</v>
      </c>
      <c r="G67" s="169"/>
      <c r="H67" s="169"/>
      <c r="I67" s="202"/>
      <c r="J67" s="203"/>
      <c r="K67" s="133">
        <f t="shared" si="0"/>
        <v>0</v>
      </c>
      <c r="L67" s="151">
        <f t="shared" si="3"/>
        <v>0</v>
      </c>
      <c r="O67" s="204"/>
      <c r="P67" s="204"/>
    </row>
    <row r="68" spans="2:16" s="132" customFormat="1" ht="11.25" customHeight="1" x14ac:dyDescent="0.2">
      <c r="B68" s="145" t="s">
        <v>233</v>
      </c>
      <c r="C68" s="410" t="s">
        <v>15</v>
      </c>
      <c r="D68" s="410"/>
      <c r="E68" s="175">
        <v>80170.81</v>
      </c>
      <c r="F68" s="175">
        <f>F32</f>
        <v>500908.68992724997</v>
      </c>
      <c r="G68" s="169"/>
      <c r="H68" s="169"/>
      <c r="I68" s="205"/>
      <c r="J68" s="206"/>
      <c r="K68" s="133">
        <f t="shared" si="0"/>
        <v>0.37488138000480831</v>
      </c>
      <c r="L68" s="151">
        <f t="shared" si="3"/>
        <v>0.37488138000480831</v>
      </c>
      <c r="O68" s="204"/>
    </row>
    <row r="69" spans="2:16" s="132" customFormat="1" ht="11.25" customHeight="1" x14ac:dyDescent="0.2">
      <c r="B69" s="145" t="s">
        <v>234</v>
      </c>
      <c r="C69" s="410" t="s">
        <v>11</v>
      </c>
      <c r="D69" s="410"/>
      <c r="E69" s="175">
        <v>0</v>
      </c>
      <c r="F69" s="207">
        <f>F28</f>
        <v>0</v>
      </c>
      <c r="G69" s="169"/>
      <c r="H69" s="169"/>
      <c r="I69" s="205"/>
      <c r="J69" s="208"/>
      <c r="K69" s="133">
        <f>+E69*$F$6-F69</f>
        <v>0</v>
      </c>
      <c r="L69" s="151">
        <f>+E69*$F$6-F69</f>
        <v>0</v>
      </c>
    </row>
    <row r="70" spans="2:16" s="132" customFormat="1" ht="11.25" customHeight="1" x14ac:dyDescent="0.2">
      <c r="B70" s="145" t="s">
        <v>235</v>
      </c>
      <c r="C70" s="410" t="s">
        <v>236</v>
      </c>
      <c r="D70" s="410"/>
      <c r="E70" s="209">
        <v>0</v>
      </c>
      <c r="F70" s="209">
        <v>0</v>
      </c>
      <c r="G70" s="169"/>
      <c r="H70" s="169"/>
      <c r="I70" s="205"/>
      <c r="J70" s="210"/>
      <c r="K70" s="133">
        <f t="shared" si="0"/>
        <v>0</v>
      </c>
      <c r="L70" s="151">
        <f t="shared" si="3"/>
        <v>0</v>
      </c>
    </row>
    <row r="71" spans="2:16" s="132" customFormat="1" ht="11.25" customHeight="1" x14ac:dyDescent="0.2">
      <c r="B71" s="145" t="s">
        <v>237</v>
      </c>
      <c r="C71" s="410" t="s">
        <v>238</v>
      </c>
      <c r="D71" s="410"/>
      <c r="E71" s="209">
        <v>0</v>
      </c>
      <c r="F71" s="211">
        <f>+E71*F6</f>
        <v>0</v>
      </c>
      <c r="G71" s="169"/>
      <c r="H71" s="169"/>
      <c r="I71" s="205"/>
      <c r="J71" s="208"/>
      <c r="K71" s="133">
        <f t="shared" si="0"/>
        <v>0</v>
      </c>
      <c r="L71" s="151"/>
    </row>
    <row r="72" spans="2:16" s="132" customFormat="1" ht="11.25" customHeight="1" x14ac:dyDescent="0.2">
      <c r="B72" s="145"/>
      <c r="C72" s="181" t="s">
        <v>179</v>
      </c>
      <c r="D72" s="182"/>
      <c r="E72" s="209">
        <f>E34</f>
        <v>79905.72</v>
      </c>
      <c r="F72" s="212">
        <f>F34</f>
        <v>499252.77639155998</v>
      </c>
      <c r="G72" s="180"/>
      <c r="H72" s="184"/>
      <c r="I72" s="213"/>
      <c r="J72" s="214"/>
      <c r="K72" s="133"/>
      <c r="L72" s="151"/>
    </row>
    <row r="73" spans="2:16" s="134" customFormat="1" ht="11.25" customHeight="1" x14ac:dyDescent="0.2">
      <c r="B73" s="160" t="s">
        <v>239</v>
      </c>
      <c r="C73" s="403" t="s">
        <v>240</v>
      </c>
      <c r="D73" s="404"/>
      <c r="E73" s="176">
        <f>E66-E67-E68-E69-E70-E71+E72</f>
        <v>94853.010000000009</v>
      </c>
      <c r="F73" s="176">
        <f>F66-F67-F68-F69-F70-F71+F72</f>
        <v>592643.60282245022</v>
      </c>
      <c r="G73" s="215">
        <f>H73/F6</f>
        <v>94852.980346335185</v>
      </c>
      <c r="H73" s="405">
        <f>(F73)</f>
        <v>592643.60282245022</v>
      </c>
      <c r="I73" s="406"/>
      <c r="J73" s="407"/>
      <c r="K73" s="133">
        <f t="shared" si="0"/>
        <v>0.18527677981182933</v>
      </c>
      <c r="L73" s="151">
        <f t="shared" si="3"/>
        <v>0.18527677981182933</v>
      </c>
      <c r="M73" s="151">
        <f>E66-E67-E68-E69-E70-E71-E73+E72</f>
        <v>0</v>
      </c>
      <c r="N73" s="151">
        <f>F66-F67-F68-F69-F70-F71-F73+F72</f>
        <v>0</v>
      </c>
    </row>
    <row r="74" spans="2:16" s="221" customFormat="1" ht="11.25" customHeight="1" x14ac:dyDescent="0.2">
      <c r="B74" s="216"/>
      <c r="C74" s="217" t="s">
        <v>135</v>
      </c>
      <c r="D74" s="218"/>
      <c r="E74" s="33"/>
      <c r="F74" s="219"/>
      <c r="G74" s="33"/>
      <c r="H74" s="220" t="s">
        <v>241</v>
      </c>
      <c r="I74" s="459"/>
      <c r="J74" s="460"/>
      <c r="K74" s="133">
        <f t="shared" si="0"/>
        <v>0</v>
      </c>
    </row>
    <row r="75" spans="2:16" s="221" customFormat="1" ht="11.25" customHeight="1" x14ac:dyDescent="0.2">
      <c r="B75" s="222"/>
      <c r="C75" s="450" t="s">
        <v>136</v>
      </c>
      <c r="D75" s="450"/>
      <c r="E75" s="223">
        <f>+E73+E74</f>
        <v>94853.010000000009</v>
      </c>
      <c r="F75" s="223">
        <f>+F73+F74</f>
        <v>592643.60282245022</v>
      </c>
      <c r="G75" s="215">
        <f>G73+G74</f>
        <v>94852.980346335185</v>
      </c>
      <c r="H75" s="224"/>
      <c r="I75" s="451">
        <f>H73+I74</f>
        <v>592643.60282245022</v>
      </c>
      <c r="J75" s="452"/>
      <c r="K75" s="133">
        <f>+E75*$F$6-F75</f>
        <v>0.18527677981182933</v>
      </c>
    </row>
    <row r="76" spans="2:16" s="134" customFormat="1" ht="36.75" customHeight="1" x14ac:dyDescent="0.25">
      <c r="B76" s="225"/>
      <c r="C76" s="226" t="s">
        <v>242</v>
      </c>
      <c r="D76" s="227" t="s">
        <v>243</v>
      </c>
      <c r="E76" s="228" t="s">
        <v>244</v>
      </c>
      <c r="F76" s="229" t="s">
        <v>245</v>
      </c>
      <c r="G76" s="229" t="s">
        <v>246</v>
      </c>
      <c r="H76" s="453" t="s">
        <v>247</v>
      </c>
      <c r="I76" s="454"/>
      <c r="J76" s="455"/>
      <c r="K76" s="133"/>
    </row>
    <row r="77" spans="2:16" s="132" customFormat="1" ht="11.25" customHeight="1" x14ac:dyDescent="0.2">
      <c r="B77" s="145">
        <v>55</v>
      </c>
      <c r="C77" s="145" t="s">
        <v>248</v>
      </c>
      <c r="D77" s="119">
        <v>117</v>
      </c>
      <c r="E77" s="230">
        <f t="shared" ref="E77:E84" si="4">D77/$D$85</f>
        <v>0.3295774647887324</v>
      </c>
      <c r="F77" s="77">
        <v>6324003.0800000001</v>
      </c>
      <c r="G77" s="77">
        <v>6282897.3200000003</v>
      </c>
      <c r="H77" s="456">
        <f>G77/$G$85</f>
        <v>0.24747343172429365</v>
      </c>
      <c r="I77" s="457"/>
      <c r="J77" s="458"/>
      <c r="K77" s="133"/>
    </row>
    <row r="78" spans="2:16" s="132" customFormat="1" ht="11.25" customHeight="1" x14ac:dyDescent="0.2">
      <c r="B78" s="145">
        <v>56</v>
      </c>
      <c r="C78" s="145" t="s">
        <v>249</v>
      </c>
      <c r="D78" s="121">
        <v>16</v>
      </c>
      <c r="E78" s="230">
        <f t="shared" si="4"/>
        <v>4.507042253521127E-2</v>
      </c>
      <c r="F78" s="77">
        <v>937855.21</v>
      </c>
      <c r="G78" s="77">
        <v>933460.83</v>
      </c>
      <c r="H78" s="456">
        <f t="shared" ref="H78:H84" si="5">G78/$G$85</f>
        <v>3.6767552168162354E-2</v>
      </c>
      <c r="I78" s="457"/>
      <c r="J78" s="458"/>
      <c r="K78" s="133"/>
      <c r="N78" s="204"/>
    </row>
    <row r="79" spans="2:16" s="132" customFormat="1" ht="11.25" customHeight="1" x14ac:dyDescent="0.2">
      <c r="B79" s="145">
        <v>57</v>
      </c>
      <c r="C79" s="145" t="s">
        <v>250</v>
      </c>
      <c r="D79" s="119">
        <v>14</v>
      </c>
      <c r="E79" s="230">
        <f t="shared" si="4"/>
        <v>3.9436619718309862E-2</v>
      </c>
      <c r="F79" s="77">
        <v>826037.8</v>
      </c>
      <c r="G79" s="77">
        <v>822854.32</v>
      </c>
      <c r="H79" s="456">
        <f t="shared" si="5"/>
        <v>3.241093591189869E-2</v>
      </c>
      <c r="I79" s="457"/>
      <c r="J79" s="458"/>
      <c r="K79" s="133"/>
    </row>
    <row r="80" spans="2:16" s="132" customFormat="1" ht="11.25" customHeight="1" x14ac:dyDescent="0.2">
      <c r="B80" s="145">
        <v>58</v>
      </c>
      <c r="C80" s="145" t="s">
        <v>251</v>
      </c>
      <c r="D80" s="119">
        <v>16</v>
      </c>
      <c r="E80" s="230">
        <f t="shared" si="4"/>
        <v>4.507042253521127E-2</v>
      </c>
      <c r="F80" s="77">
        <v>952823.15</v>
      </c>
      <c r="G80" s="77">
        <v>952823.15</v>
      </c>
      <c r="H80" s="456">
        <f t="shared" si="5"/>
        <v>3.7530203463018143E-2</v>
      </c>
      <c r="I80" s="457"/>
      <c r="J80" s="458"/>
      <c r="K80" s="133"/>
    </row>
    <row r="81" spans="2:16" s="132" customFormat="1" ht="11.25" customHeight="1" x14ac:dyDescent="0.2">
      <c r="B81" s="145">
        <v>59</v>
      </c>
      <c r="C81" s="145" t="s">
        <v>252</v>
      </c>
      <c r="D81" s="121">
        <v>1</v>
      </c>
      <c r="E81" s="230">
        <f t="shared" si="4"/>
        <v>2.8169014084507044E-3</v>
      </c>
      <c r="F81" s="77">
        <v>73005.570000000007</v>
      </c>
      <c r="G81" s="77">
        <v>72648.87</v>
      </c>
      <c r="H81" s="456">
        <f t="shared" si="5"/>
        <v>2.8615245887532795E-3</v>
      </c>
      <c r="I81" s="457"/>
      <c r="J81" s="458"/>
      <c r="K81" s="133"/>
      <c r="M81" s="133"/>
    </row>
    <row r="82" spans="2:16" s="132" customFormat="1" ht="11.25" customHeight="1" x14ac:dyDescent="0.2">
      <c r="B82" s="145">
        <v>60</v>
      </c>
      <c r="C82" s="145" t="s">
        <v>253</v>
      </c>
      <c r="D82" s="121">
        <v>9</v>
      </c>
      <c r="E82" s="230">
        <f t="shared" si="4"/>
        <v>2.5352112676056339E-2</v>
      </c>
      <c r="F82" s="77">
        <v>567774.15</v>
      </c>
      <c r="G82" s="77">
        <v>567585.97</v>
      </c>
      <c r="H82" s="456">
        <f t="shared" si="5"/>
        <v>2.2356317577773493E-2</v>
      </c>
      <c r="I82" s="457"/>
      <c r="J82" s="458"/>
      <c r="K82" s="133"/>
    </row>
    <row r="83" spans="2:16" s="132" customFormat="1" ht="11.25" customHeight="1" x14ac:dyDescent="0.2">
      <c r="B83" s="145">
        <v>61</v>
      </c>
      <c r="C83" s="145" t="s">
        <v>254</v>
      </c>
      <c r="D83" s="121">
        <v>4</v>
      </c>
      <c r="E83" s="230">
        <f t="shared" si="4"/>
        <v>1.1267605633802818E-2</v>
      </c>
      <c r="F83" s="77">
        <v>301507.71000000002</v>
      </c>
      <c r="G83" s="77">
        <v>297924.49</v>
      </c>
      <c r="H83" s="456">
        <f t="shared" si="5"/>
        <v>1.1734776517883631E-2</v>
      </c>
      <c r="I83" s="457"/>
      <c r="J83" s="458"/>
      <c r="K83" s="133"/>
    </row>
    <row r="84" spans="2:16" s="132" customFormat="1" ht="11.25" customHeight="1" x14ac:dyDescent="0.2">
      <c r="B84" s="145">
        <v>62</v>
      </c>
      <c r="C84" s="145" t="s">
        <v>255</v>
      </c>
      <c r="D84" s="121">
        <v>178</v>
      </c>
      <c r="E84" s="230">
        <f t="shared" si="4"/>
        <v>0.50140845070422535</v>
      </c>
      <c r="F84" s="77">
        <v>15458565</v>
      </c>
      <c r="G84" s="77">
        <v>15457974.1</v>
      </c>
      <c r="H84" s="456">
        <f t="shared" si="5"/>
        <v>0.60886525804821667</v>
      </c>
      <c r="I84" s="457"/>
      <c r="J84" s="458"/>
      <c r="K84" s="133"/>
    </row>
    <row r="85" spans="2:16" s="134" customFormat="1" ht="11.25" customHeight="1" x14ac:dyDescent="0.25">
      <c r="B85" s="231" t="s">
        <v>256</v>
      </c>
      <c r="C85" s="232" t="s">
        <v>257</v>
      </c>
      <c r="D85" s="233">
        <f>SUM(D77:D84)</f>
        <v>355</v>
      </c>
      <c r="E85" s="234">
        <f>SUM(E77:E84)</f>
        <v>1</v>
      </c>
      <c r="F85" s="235">
        <f>SUM(F77:F84)</f>
        <v>25441571.670000002</v>
      </c>
      <c r="G85" s="235">
        <f>SUM(G77:G84)</f>
        <v>25388169.050000001</v>
      </c>
      <c r="H85" s="465">
        <f>SUM(H77:J84)</f>
        <v>1</v>
      </c>
      <c r="I85" s="466"/>
      <c r="J85" s="467"/>
      <c r="K85" s="133"/>
      <c r="L85" s="151">
        <f>+F85-E8</f>
        <v>0</v>
      </c>
      <c r="M85" s="236">
        <f>+G85-E13</f>
        <v>0</v>
      </c>
    </row>
    <row r="86" spans="2:16" s="134" customFormat="1" ht="35.25" customHeight="1" x14ac:dyDescent="0.25">
      <c r="B86" s="225"/>
      <c r="C86" s="226"/>
      <c r="D86" s="227" t="s">
        <v>258</v>
      </c>
      <c r="E86" s="237" t="s">
        <v>259</v>
      </c>
      <c r="F86" s="229" t="s">
        <v>260</v>
      </c>
      <c r="G86" s="229" t="s">
        <v>261</v>
      </c>
      <c r="H86" s="401" t="s">
        <v>262</v>
      </c>
      <c r="I86" s="402"/>
      <c r="J86" s="238" t="s">
        <v>163</v>
      </c>
      <c r="K86" s="133"/>
    </row>
    <row r="87" spans="2:16" s="132" customFormat="1" ht="11.25" customHeight="1" x14ac:dyDescent="0.2">
      <c r="B87" s="145" t="s">
        <v>263</v>
      </c>
      <c r="C87" s="145" t="s">
        <v>264</v>
      </c>
      <c r="D87" s="239">
        <f>SUM(D77:D80)</f>
        <v>163</v>
      </c>
      <c r="E87" s="240">
        <f>SUM(D81:D84)</f>
        <v>192</v>
      </c>
      <c r="F87" s="240">
        <f>SUM(D77:D83)</f>
        <v>177</v>
      </c>
      <c r="G87" s="240">
        <f>D84</f>
        <v>178</v>
      </c>
      <c r="H87" s="461">
        <f>D85</f>
        <v>355</v>
      </c>
      <c r="I87" s="462"/>
      <c r="J87" s="241">
        <v>21</v>
      </c>
      <c r="K87" s="133"/>
      <c r="L87" s="151">
        <f>SUM(D77:D80)-D87</f>
        <v>0</v>
      </c>
      <c r="M87" s="151">
        <f>SUM(D81:D84)-E87</f>
        <v>0</v>
      </c>
      <c r="N87" s="151">
        <f>SUM(D77:D83)-F87</f>
        <v>0</v>
      </c>
      <c r="O87" s="151">
        <f>D84-G87</f>
        <v>0</v>
      </c>
      <c r="P87" s="151">
        <f>+D85-H87</f>
        <v>0</v>
      </c>
    </row>
    <row r="88" spans="2:16" s="132" customFormat="1" ht="11.25" customHeight="1" x14ac:dyDescent="0.2">
      <c r="B88" s="145" t="s">
        <v>265</v>
      </c>
      <c r="C88" s="145" t="s">
        <v>266</v>
      </c>
      <c r="D88" s="153">
        <f>SUM(G77:G80)</f>
        <v>8992035.620000001</v>
      </c>
      <c r="E88" s="146">
        <f>SUM(G81:G84)</f>
        <v>16396133.43</v>
      </c>
      <c r="F88" s="146">
        <f>SUM(G77:G83)</f>
        <v>9930194.9500000011</v>
      </c>
      <c r="G88" s="146">
        <f>G84</f>
        <v>15457974.1</v>
      </c>
      <c r="H88" s="463">
        <f>G85</f>
        <v>25388169.050000001</v>
      </c>
      <c r="I88" s="463"/>
      <c r="J88" s="242">
        <v>1769876.56</v>
      </c>
      <c r="K88" s="243"/>
      <c r="L88" s="151">
        <f>SUM(G77:G80)-D88</f>
        <v>0</v>
      </c>
      <c r="M88" s="151">
        <f>SUM(G81:G84)-E88</f>
        <v>0</v>
      </c>
      <c r="N88" s="151">
        <f>SUM(G77:G83)-F88</f>
        <v>0</v>
      </c>
      <c r="O88" s="151">
        <f>G84-G88</f>
        <v>0</v>
      </c>
      <c r="P88" s="151">
        <f>+G85-H88</f>
        <v>0</v>
      </c>
    </row>
    <row r="89" spans="2:16" s="132" customFormat="1" ht="11.25" customHeight="1" x14ac:dyDescent="0.2">
      <c r="B89" s="145" t="s">
        <v>267</v>
      </c>
      <c r="C89" s="145" t="s">
        <v>268</v>
      </c>
      <c r="D89" s="244">
        <f>+D88/H88</f>
        <v>0.35418212326737286</v>
      </c>
      <c r="E89" s="230">
        <f>+E88/H88</f>
        <v>0.64581787673262714</v>
      </c>
      <c r="F89" s="230">
        <f>+F88/H88</f>
        <v>0.39113474195178327</v>
      </c>
      <c r="G89" s="230">
        <f>+G88/H88</f>
        <v>0.60886525804821667</v>
      </c>
      <c r="H89" s="464">
        <v>0.99999999999999911</v>
      </c>
      <c r="I89" s="464"/>
      <c r="J89" s="245"/>
      <c r="K89" s="133"/>
      <c r="L89" s="151">
        <f>SUM(H77:J80)-D89</f>
        <v>0</v>
      </c>
      <c r="M89" s="151">
        <f>SUM(H81:J84)-E89</f>
        <v>0</v>
      </c>
      <c r="N89" s="151">
        <f>SUM(H77:J83)-F89</f>
        <v>0</v>
      </c>
      <c r="O89" s="151">
        <f>H84-G89</f>
        <v>0</v>
      </c>
      <c r="P89" s="151">
        <f>+H85-H89</f>
        <v>0</v>
      </c>
    </row>
    <row r="90" spans="2:16" s="132" customFormat="1" ht="11.25" customHeight="1" x14ac:dyDescent="0.2">
      <c r="B90" s="145" t="s">
        <v>269</v>
      </c>
      <c r="C90" s="145" t="s">
        <v>270</v>
      </c>
      <c r="D90" s="153">
        <v>20209.68</v>
      </c>
      <c r="E90" s="146">
        <v>9723278.6699999999</v>
      </c>
      <c r="F90" s="146">
        <v>55262.44</v>
      </c>
      <c r="G90" s="146">
        <v>9688225.9100000001</v>
      </c>
      <c r="H90" s="463">
        <f>+G90+F90</f>
        <v>9743488.3499999996</v>
      </c>
      <c r="I90" s="463"/>
      <c r="J90" s="246"/>
      <c r="K90" s="133"/>
    </row>
    <row r="91" spans="2:16" s="132" customFormat="1" ht="11.25" customHeight="1" x14ac:dyDescent="0.2">
      <c r="B91" s="145" t="s">
        <v>271</v>
      </c>
      <c r="C91" s="145" t="s">
        <v>15</v>
      </c>
      <c r="D91" s="153">
        <v>82489.03</v>
      </c>
      <c r="E91" s="146">
        <v>0</v>
      </c>
      <c r="F91" s="153">
        <v>82489.03</v>
      </c>
      <c r="G91" s="146">
        <v>0</v>
      </c>
      <c r="H91" s="463">
        <f>+F91+G91</f>
        <v>82489.03</v>
      </c>
      <c r="I91" s="463"/>
      <c r="J91" s="145"/>
      <c r="K91" s="133"/>
    </row>
    <row r="92" spans="2:16" s="132" customFormat="1" ht="13.5" customHeight="1" x14ac:dyDescent="0.2">
      <c r="B92" s="145" t="s">
        <v>272</v>
      </c>
      <c r="C92" s="247" t="s">
        <v>273</v>
      </c>
      <c r="D92" s="153">
        <v>7529.09</v>
      </c>
      <c r="E92" s="146">
        <v>3431910.68</v>
      </c>
      <c r="F92" s="146">
        <v>22249.84</v>
      </c>
      <c r="G92" s="146">
        <v>3417189.93</v>
      </c>
      <c r="H92" s="463">
        <f>+F92+G92</f>
        <v>3439439.77</v>
      </c>
      <c r="I92" s="463"/>
      <c r="J92" s="145"/>
      <c r="K92" s="133"/>
    </row>
    <row r="93" spans="2:16" s="134" customFormat="1" ht="11.45" customHeight="1" x14ac:dyDescent="0.2">
      <c r="B93" s="387"/>
      <c r="C93" s="387"/>
      <c r="D93" s="200"/>
      <c r="E93" s="200" t="s">
        <v>274</v>
      </c>
      <c r="F93" s="200" t="s">
        <v>275</v>
      </c>
      <c r="G93" s="394"/>
      <c r="H93" s="394"/>
      <c r="I93" s="394"/>
      <c r="J93" s="394"/>
      <c r="K93" s="248"/>
      <c r="L93" s="132"/>
    </row>
    <row r="94" spans="2:16" s="134" customFormat="1" ht="11.25" customHeight="1" x14ac:dyDescent="0.2">
      <c r="B94" s="188" t="s">
        <v>276</v>
      </c>
      <c r="C94" s="194" t="s">
        <v>277</v>
      </c>
      <c r="D94" s="194"/>
      <c r="E94" s="240">
        <v>139</v>
      </c>
      <c r="F94" s="249">
        <v>12275610.32</v>
      </c>
      <c r="G94" s="250"/>
      <c r="H94" s="389"/>
      <c r="I94" s="389"/>
      <c r="J94" s="251"/>
      <c r="K94" s="133"/>
    </row>
    <row r="95" spans="2:16" s="134" customFormat="1" ht="11.25" customHeight="1" x14ac:dyDescent="0.2">
      <c r="B95" s="387"/>
      <c r="C95" s="387"/>
      <c r="D95" s="200"/>
      <c r="E95" s="200" t="s">
        <v>274</v>
      </c>
      <c r="F95" s="200" t="s">
        <v>275</v>
      </c>
      <c r="G95" s="394"/>
      <c r="H95" s="394"/>
      <c r="I95" s="394"/>
      <c r="J95" s="394"/>
      <c r="K95" s="248"/>
      <c r="L95" s="132"/>
    </row>
    <row r="96" spans="2:16" s="134" customFormat="1" ht="11.25" customHeight="1" x14ac:dyDescent="0.2">
      <c r="B96" s="188" t="s">
        <v>278</v>
      </c>
      <c r="C96" s="194" t="s">
        <v>279</v>
      </c>
      <c r="D96" s="194"/>
      <c r="E96" s="252">
        <v>356</v>
      </c>
      <c r="F96" s="77">
        <v>25606963.52</v>
      </c>
      <c r="G96" s="188"/>
      <c r="H96" s="389"/>
      <c r="I96" s="389"/>
      <c r="J96" s="389"/>
      <c r="K96" s="389"/>
      <c r="L96" s="151">
        <f>+F96-F85</f>
        <v>165391.84999999776</v>
      </c>
      <c r="M96" s="151">
        <f>+E96-E97-E101-E98</f>
        <v>0</v>
      </c>
    </row>
    <row r="97" spans="2:13" s="134" customFormat="1" ht="11.25" customHeight="1" x14ac:dyDescent="0.2">
      <c r="B97" s="188" t="s">
        <v>280</v>
      </c>
      <c r="C97" s="194" t="s">
        <v>281</v>
      </c>
      <c r="D97" s="194"/>
      <c r="E97" s="252">
        <v>0</v>
      </c>
      <c r="F97" s="77">
        <v>0</v>
      </c>
      <c r="G97" s="246"/>
      <c r="H97" s="388"/>
      <c r="I97" s="389"/>
      <c r="J97" s="389"/>
      <c r="K97" s="389"/>
    </row>
    <row r="98" spans="2:13" s="134" customFormat="1" ht="11.25" customHeight="1" x14ac:dyDescent="0.2">
      <c r="B98" s="188" t="s">
        <v>282</v>
      </c>
      <c r="C98" s="194" t="s">
        <v>163</v>
      </c>
      <c r="D98" s="194"/>
      <c r="E98" s="252">
        <v>1</v>
      </c>
      <c r="F98" s="33">
        <v>96821.96</v>
      </c>
      <c r="G98" s="188"/>
      <c r="H98" s="389"/>
      <c r="I98" s="389"/>
      <c r="J98" s="389"/>
      <c r="K98" s="389"/>
    </row>
    <row r="99" spans="2:13" s="134" customFormat="1" ht="11.25" customHeight="1" x14ac:dyDescent="0.2">
      <c r="B99" s="188" t="s">
        <v>283</v>
      </c>
      <c r="C99" s="194" t="s">
        <v>284</v>
      </c>
      <c r="D99" s="194"/>
      <c r="E99" s="252">
        <v>0</v>
      </c>
      <c r="F99" s="128" t="s">
        <v>140</v>
      </c>
      <c r="G99" s="188"/>
      <c r="H99" s="468"/>
      <c r="I99" s="468"/>
      <c r="J99" s="389"/>
      <c r="K99" s="389"/>
    </row>
    <row r="100" spans="2:13" s="134" customFormat="1" ht="11.25" customHeight="1" x14ac:dyDescent="0.2">
      <c r="B100" s="188" t="s">
        <v>285</v>
      </c>
      <c r="C100" s="194" t="s">
        <v>286</v>
      </c>
      <c r="D100" s="194"/>
      <c r="E100" s="252">
        <v>0</v>
      </c>
      <c r="F100" s="128" t="s">
        <v>140</v>
      </c>
      <c r="G100" s="250"/>
      <c r="H100" s="388"/>
      <c r="I100" s="389"/>
      <c r="J100" s="389"/>
      <c r="K100" s="389"/>
    </row>
    <row r="101" spans="2:13" s="134" customFormat="1" ht="11.25" customHeight="1" x14ac:dyDescent="0.2">
      <c r="B101" s="188" t="s">
        <v>287</v>
      </c>
      <c r="C101" s="194" t="s">
        <v>288</v>
      </c>
      <c r="D101" s="194"/>
      <c r="E101" s="252">
        <f>E96-E97+E99-E100-E98</f>
        <v>355</v>
      </c>
      <c r="F101" s="33">
        <f>+G85</f>
        <v>25388169.050000001</v>
      </c>
      <c r="G101" s="250"/>
      <c r="H101" s="388"/>
      <c r="I101" s="389"/>
      <c r="J101" s="389"/>
      <c r="K101" s="389"/>
      <c r="L101" s="151">
        <f>+E101-D85</f>
        <v>0</v>
      </c>
      <c r="M101" s="151">
        <f>+F101-G85</f>
        <v>0</v>
      </c>
    </row>
    <row r="102" spans="2:13" s="134" customFormat="1" ht="11.25" customHeight="1" x14ac:dyDescent="0.2">
      <c r="B102" s="387"/>
      <c r="C102" s="387"/>
      <c r="D102" s="200"/>
      <c r="E102" s="253"/>
      <c r="F102" s="200" t="s">
        <v>289</v>
      </c>
      <c r="G102" s="394"/>
      <c r="H102" s="394"/>
      <c r="I102" s="394"/>
      <c r="J102" s="394"/>
      <c r="K102" s="248"/>
      <c r="L102" s="132"/>
    </row>
    <row r="103" spans="2:13" s="132" customFormat="1" ht="11.25" customHeight="1" x14ac:dyDescent="0.2">
      <c r="B103" s="145" t="s">
        <v>290</v>
      </c>
      <c r="C103" s="254" t="s">
        <v>291</v>
      </c>
      <c r="D103" s="254"/>
      <c r="E103" s="145"/>
      <c r="F103" s="255">
        <v>-8830160.6300000008</v>
      </c>
      <c r="G103" s="256"/>
      <c r="H103" s="410"/>
      <c r="I103" s="410"/>
      <c r="J103" s="410"/>
      <c r="K103" s="410"/>
    </row>
    <row r="104" spans="2:13" s="132" customFormat="1" ht="11.25" customHeight="1" x14ac:dyDescent="0.2">
      <c r="B104" s="145" t="s">
        <v>292</v>
      </c>
      <c r="C104" s="254" t="s">
        <v>293</v>
      </c>
      <c r="D104" s="254"/>
      <c r="E104" s="257"/>
      <c r="F104" s="242">
        <f>+J88+G85</f>
        <v>27158045.609999999</v>
      </c>
      <c r="G104" s="258"/>
      <c r="H104" s="410"/>
      <c r="I104" s="410"/>
      <c r="J104" s="410"/>
      <c r="K104" s="410"/>
      <c r="L104" s="151">
        <f>+F104-G85-J88</f>
        <v>0</v>
      </c>
    </row>
    <row r="105" spans="2:13" s="132" customFormat="1" ht="32.25" customHeight="1" x14ac:dyDescent="0.25">
      <c r="F105" s="204"/>
      <c r="K105" s="133"/>
    </row>
    <row r="106" spans="2:13" s="132" customFormat="1" ht="30.75" customHeight="1" x14ac:dyDescent="0.2">
      <c r="C106" s="259" t="s">
        <v>294</v>
      </c>
      <c r="G106" s="408" t="s">
        <v>295</v>
      </c>
      <c r="H106" s="408"/>
      <c r="I106" s="408"/>
      <c r="K106" s="133"/>
    </row>
    <row r="107" spans="2:13" s="132" customFormat="1" ht="25.9" customHeight="1" x14ac:dyDescent="0.25">
      <c r="K107" s="133"/>
    </row>
  </sheetData>
  <mergeCells count="127">
    <mergeCell ref="G106:I106"/>
    <mergeCell ref="B102:C102"/>
    <mergeCell ref="G102:H102"/>
    <mergeCell ref="I102:J102"/>
    <mergeCell ref="H103:I103"/>
    <mergeCell ref="J103:K103"/>
    <mergeCell ref="H104:I104"/>
    <mergeCell ref="J104:K104"/>
    <mergeCell ref="H99:I99"/>
    <mergeCell ref="J99:K99"/>
    <mergeCell ref="H100:I100"/>
    <mergeCell ref="J100:K100"/>
    <mergeCell ref="H101:I101"/>
    <mergeCell ref="J101:K101"/>
    <mergeCell ref="H96:I96"/>
    <mergeCell ref="J96:K96"/>
    <mergeCell ref="H97:I97"/>
    <mergeCell ref="J97:K97"/>
    <mergeCell ref="H98:I98"/>
    <mergeCell ref="J98:K98"/>
    <mergeCell ref="H92:I92"/>
    <mergeCell ref="B93:C93"/>
    <mergeCell ref="G93:H93"/>
    <mergeCell ref="I93:J93"/>
    <mergeCell ref="H94:I94"/>
    <mergeCell ref="B95:C95"/>
    <mergeCell ref="G95:H95"/>
    <mergeCell ref="I95:J95"/>
    <mergeCell ref="H86:I86"/>
    <mergeCell ref="H87:I87"/>
    <mergeCell ref="H88:I88"/>
    <mergeCell ref="H89:I89"/>
    <mergeCell ref="H90:I90"/>
    <mergeCell ref="H91:I91"/>
    <mergeCell ref="H80:J80"/>
    <mergeCell ref="H81:J81"/>
    <mergeCell ref="H82:J82"/>
    <mergeCell ref="H83:J83"/>
    <mergeCell ref="H84:J84"/>
    <mergeCell ref="H85:J85"/>
    <mergeCell ref="C75:D75"/>
    <mergeCell ref="I75:J75"/>
    <mergeCell ref="H76:J76"/>
    <mergeCell ref="H77:J77"/>
    <mergeCell ref="H78:J78"/>
    <mergeCell ref="H79:J79"/>
    <mergeCell ref="C69:D69"/>
    <mergeCell ref="C70:D70"/>
    <mergeCell ref="C71:D71"/>
    <mergeCell ref="C73:D73"/>
    <mergeCell ref="H73:J73"/>
    <mergeCell ref="I74:J74"/>
    <mergeCell ref="C64:D64"/>
    <mergeCell ref="B65:D65"/>
    <mergeCell ref="H65:J65"/>
    <mergeCell ref="C66:D66"/>
    <mergeCell ref="C67:D67"/>
    <mergeCell ref="C68:D68"/>
    <mergeCell ref="C59:D59"/>
    <mergeCell ref="C60:D60"/>
    <mergeCell ref="C61:D61"/>
    <mergeCell ref="H61:J61"/>
    <mergeCell ref="C62:D62"/>
    <mergeCell ref="C63:D63"/>
    <mergeCell ref="C54:D54"/>
    <mergeCell ref="B55:D55"/>
    <mergeCell ref="F55:J55"/>
    <mergeCell ref="C56:D56"/>
    <mergeCell ref="C57:D57"/>
    <mergeCell ref="C58:D58"/>
    <mergeCell ref="H58:J58"/>
    <mergeCell ref="C48:D48"/>
    <mergeCell ref="C49:D49"/>
    <mergeCell ref="C50:D50"/>
    <mergeCell ref="C51:D51"/>
    <mergeCell ref="C52:D52"/>
    <mergeCell ref="C53:D53"/>
    <mergeCell ref="F42:J42"/>
    <mergeCell ref="C43:D43"/>
    <mergeCell ref="C44:D44"/>
    <mergeCell ref="C45:D45"/>
    <mergeCell ref="C46:D46"/>
    <mergeCell ref="C47:D47"/>
    <mergeCell ref="C37:D37"/>
    <mergeCell ref="C38:D38"/>
    <mergeCell ref="C39:D39"/>
    <mergeCell ref="C40:D40"/>
    <mergeCell ref="C41:D41"/>
    <mergeCell ref="B42:D42"/>
    <mergeCell ref="C30:D30"/>
    <mergeCell ref="C31:D31"/>
    <mergeCell ref="C32:D32"/>
    <mergeCell ref="G32:H32"/>
    <mergeCell ref="C35:D35"/>
    <mergeCell ref="B36:D36"/>
    <mergeCell ref="F36:J36"/>
    <mergeCell ref="C24:D24"/>
    <mergeCell ref="C25:D25"/>
    <mergeCell ref="C26:D26"/>
    <mergeCell ref="C27:D27"/>
    <mergeCell ref="C28:D28"/>
    <mergeCell ref="C29:D29"/>
    <mergeCell ref="C19:D19"/>
    <mergeCell ref="C20:D20"/>
    <mergeCell ref="C21:D21"/>
    <mergeCell ref="C22:D22"/>
    <mergeCell ref="H22:J22"/>
    <mergeCell ref="C23:D23"/>
    <mergeCell ref="B14:D14"/>
    <mergeCell ref="H14:J14"/>
    <mergeCell ref="C15:D15"/>
    <mergeCell ref="C16:D16"/>
    <mergeCell ref="C17:D17"/>
    <mergeCell ref="C18:D18"/>
    <mergeCell ref="C8:D8"/>
    <mergeCell ref="C9:D9"/>
    <mergeCell ref="C10:D10"/>
    <mergeCell ref="C11:D11"/>
    <mergeCell ref="C12:D12"/>
    <mergeCell ref="C13:D13"/>
    <mergeCell ref="B2:J2"/>
    <mergeCell ref="B4:J4"/>
    <mergeCell ref="C5:D5"/>
    <mergeCell ref="G5:H5"/>
    <mergeCell ref="G6:H6"/>
    <mergeCell ref="B7:D7"/>
    <mergeCell ref="H7:J7"/>
  </mergeCells>
  <printOptions horizontalCentered="1" verticalCentered="1"/>
  <pageMargins left="0.39370078740157483" right="0.59055118110236227" top="0.59055118110236227" bottom="0.59055118110236227" header="0.51181102362204722" footer="0.51181102362204722"/>
  <pageSetup scale="5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4A42-5A60-4C90-8CBE-CA75127262AC}">
  <sheetPr codeName="Hoja1">
    <pageSetUpPr fitToPage="1"/>
  </sheetPr>
  <dimension ref="A1:N105"/>
  <sheetViews>
    <sheetView showGridLines="0" topLeftCell="A61" zoomScaleNormal="100" zoomScaleSheetLayoutView="50" workbookViewId="0">
      <selection activeCell="A96" sqref="A96"/>
    </sheetView>
  </sheetViews>
  <sheetFormatPr baseColWidth="10" defaultColWidth="9.140625" defaultRowHeight="12" x14ac:dyDescent="0.2"/>
  <cols>
    <col min="1" max="1" width="34.42578125" style="3" customWidth="1"/>
    <col min="2" max="2" width="24.42578125" style="3" customWidth="1"/>
    <col min="3" max="3" width="21.7109375" style="3" customWidth="1"/>
    <col min="4" max="4" width="23" style="3" customWidth="1"/>
    <col min="5" max="5" width="20.140625" style="3" customWidth="1"/>
    <col min="6" max="6" width="20.28515625" style="3" customWidth="1"/>
    <col min="7" max="7" width="15.5703125" style="3" customWidth="1"/>
    <col min="8" max="8" width="20.28515625" style="3" customWidth="1"/>
    <col min="9" max="9" width="16.85546875" style="3" customWidth="1"/>
    <col min="10" max="10" width="14.5703125" style="3" customWidth="1"/>
    <col min="11" max="11" width="2.140625" style="3" customWidth="1"/>
    <col min="12" max="12" width="18.5703125" style="3" customWidth="1"/>
    <col min="13" max="13" width="19.140625" style="3" bestFit="1" customWidth="1"/>
    <col min="14" max="14" width="55" style="3" bestFit="1" customWidth="1"/>
    <col min="15" max="15" width="8" style="3" customWidth="1"/>
    <col min="16" max="16" width="9.85546875" style="3" bestFit="1" customWidth="1"/>
    <col min="17" max="17" width="6.85546875" style="3" customWidth="1"/>
    <col min="18" max="18" width="23.7109375" style="3" customWidth="1"/>
    <col min="19" max="16384" width="9.140625" style="3"/>
  </cols>
  <sheetData>
    <row r="1" spans="1:14" x14ac:dyDescent="0.2">
      <c r="A1" s="473" t="s">
        <v>36</v>
      </c>
      <c r="B1" s="473"/>
      <c r="C1" s="473"/>
      <c r="D1" s="473"/>
      <c r="E1" s="473"/>
      <c r="F1" s="473"/>
    </row>
    <row r="2" spans="1:14" ht="15" customHeight="1" x14ac:dyDescent="0.2">
      <c r="A2" s="474" t="s">
        <v>155</v>
      </c>
      <c r="B2" s="474"/>
      <c r="C2" s="474"/>
      <c r="D2" s="474"/>
      <c r="E2" s="474"/>
      <c r="F2" s="474"/>
      <c r="G2" s="4"/>
      <c r="H2" s="4"/>
      <c r="L2" s="4"/>
      <c r="M2" s="4"/>
      <c r="N2" s="4"/>
    </row>
    <row r="3" spans="1:14" ht="12" customHeight="1" x14ac:dyDescent="0.2">
      <c r="A3" s="474" t="s">
        <v>156</v>
      </c>
      <c r="B3" s="474"/>
      <c r="C3" s="474"/>
      <c r="D3" s="474"/>
      <c r="E3" s="474"/>
      <c r="F3" s="474"/>
      <c r="G3" s="5"/>
      <c r="H3" s="5"/>
      <c r="L3" s="5"/>
      <c r="M3" s="5"/>
      <c r="N3" s="5"/>
    </row>
    <row r="4" spans="1:14" x14ac:dyDescent="0.2">
      <c r="A4" s="6"/>
      <c r="B4" s="6"/>
      <c r="C4" s="475"/>
      <c r="D4" s="475"/>
      <c r="E4" s="475"/>
      <c r="F4" s="475"/>
      <c r="G4" s="7"/>
      <c r="H4" s="476" t="s">
        <v>37</v>
      </c>
      <c r="I4" s="476"/>
      <c r="J4" s="476"/>
    </row>
    <row r="5" spans="1:14" x14ac:dyDescent="0.2">
      <c r="A5" s="5" t="s">
        <v>38</v>
      </c>
      <c r="B5" s="5"/>
      <c r="C5" s="8" t="s">
        <v>39</v>
      </c>
      <c r="D5" s="8" t="s">
        <v>18</v>
      </c>
      <c r="E5" s="8"/>
      <c r="F5" s="8" t="s">
        <v>40</v>
      </c>
      <c r="G5" s="4"/>
      <c r="H5" s="9"/>
      <c r="I5" s="472" t="s">
        <v>0</v>
      </c>
      <c r="J5" s="472" t="s">
        <v>29</v>
      </c>
    </row>
    <row r="6" spans="1:14" x14ac:dyDescent="0.2">
      <c r="A6" s="5" t="s">
        <v>41</v>
      </c>
      <c r="B6" s="5"/>
      <c r="C6" s="10" t="s">
        <v>38</v>
      </c>
      <c r="D6" s="11">
        <v>6.2288119999999996</v>
      </c>
      <c r="E6" s="10" t="s">
        <v>38</v>
      </c>
      <c r="F6" s="12"/>
      <c r="H6" s="13"/>
      <c r="I6" s="472"/>
      <c r="J6" s="472"/>
    </row>
    <row r="7" spans="1:14" x14ac:dyDescent="0.2">
      <c r="A7" s="14" t="s">
        <v>42</v>
      </c>
      <c r="B7" s="15"/>
      <c r="C7" s="16" t="s">
        <v>38</v>
      </c>
      <c r="D7" s="16" t="s">
        <v>38</v>
      </c>
      <c r="E7" s="16" t="s">
        <v>38</v>
      </c>
      <c r="F7" s="16" t="s">
        <v>38</v>
      </c>
      <c r="G7" s="17"/>
      <c r="H7" s="18" t="s">
        <v>28</v>
      </c>
      <c r="I7" s="19">
        <f>C8</f>
        <v>25606963.52</v>
      </c>
      <c r="J7" s="20">
        <f>D8</f>
        <v>159500961.65693823</v>
      </c>
      <c r="K7" s="21"/>
      <c r="L7" s="22"/>
    </row>
    <row r="8" spans="1:14" x14ac:dyDescent="0.2">
      <c r="A8" s="23" t="s">
        <v>43</v>
      </c>
      <c r="B8" s="24"/>
      <c r="C8" s="30">
        <v>25606963.52</v>
      </c>
      <c r="D8" s="25">
        <f>C8*D6</f>
        <v>159500961.65693823</v>
      </c>
      <c r="E8" s="26">
        <v>0</v>
      </c>
      <c r="F8" s="25">
        <f>D8+E8</f>
        <v>159500961.65693823</v>
      </c>
      <c r="G8" s="27"/>
      <c r="H8" s="28" t="s">
        <v>44</v>
      </c>
      <c r="I8" s="29">
        <v>0</v>
      </c>
      <c r="J8" s="29">
        <f>I8*D6</f>
        <v>0</v>
      </c>
      <c r="K8" s="21"/>
    </row>
    <row r="9" spans="1:14" x14ac:dyDescent="0.2">
      <c r="A9" s="23" t="s">
        <v>45</v>
      </c>
      <c r="B9" s="24"/>
      <c r="C9" s="30">
        <v>54063.61</v>
      </c>
      <c r="D9" s="25">
        <f>C9*D$6</f>
        <v>336752.06273131998</v>
      </c>
      <c r="E9" s="26">
        <v>0</v>
      </c>
      <c r="F9" s="25">
        <f>D9+E9</f>
        <v>336752.06273131998</v>
      </c>
      <c r="G9" s="27"/>
      <c r="H9" s="31" t="s">
        <v>46</v>
      </c>
      <c r="I9" s="32">
        <v>0</v>
      </c>
      <c r="J9" s="29">
        <f>I9*D6</f>
        <v>0</v>
      </c>
      <c r="K9" s="21"/>
    </row>
    <row r="10" spans="1:14" x14ac:dyDescent="0.2">
      <c r="A10" s="23" t="s">
        <v>47</v>
      </c>
      <c r="B10" s="43"/>
      <c r="C10" s="33">
        <v>14506.28</v>
      </c>
      <c r="D10" s="25">
        <f>C10*D$6</f>
        <v>90356.890939360004</v>
      </c>
      <c r="E10" s="26">
        <v>0</v>
      </c>
      <c r="F10" s="25">
        <f>D10+E10</f>
        <v>90356.890939360004</v>
      </c>
      <c r="G10" s="27"/>
      <c r="H10" s="28" t="s">
        <v>48</v>
      </c>
      <c r="I10" s="29">
        <f>+I7+I8-I9</f>
        <v>25606963.52</v>
      </c>
      <c r="J10" s="29">
        <f>I10*D6</f>
        <v>159500961.65693823</v>
      </c>
    </row>
    <row r="11" spans="1:14" x14ac:dyDescent="0.2">
      <c r="A11" s="23" t="s">
        <v>49</v>
      </c>
      <c r="B11" s="43"/>
      <c r="C11" s="33">
        <v>96821.96</v>
      </c>
      <c r="D11" s="25">
        <f>C11*D$6</f>
        <v>603085.78631152003</v>
      </c>
      <c r="E11" s="26">
        <v>0</v>
      </c>
      <c r="F11" s="25">
        <f>D11+E11</f>
        <v>603085.78631152003</v>
      </c>
      <c r="G11" s="27"/>
      <c r="H11" s="28" t="s">
        <v>50</v>
      </c>
      <c r="I11" s="29">
        <v>0</v>
      </c>
      <c r="J11" s="29">
        <v>0</v>
      </c>
    </row>
    <row r="12" spans="1:14" ht="14.25" customHeight="1" x14ac:dyDescent="0.2">
      <c r="A12" s="23" t="s">
        <v>51</v>
      </c>
      <c r="B12" s="24"/>
      <c r="C12" s="33">
        <v>0</v>
      </c>
      <c r="D12" s="25">
        <f>C12*D6</f>
        <v>0</v>
      </c>
      <c r="E12" s="26">
        <v>0</v>
      </c>
      <c r="F12" s="25">
        <f>D12+E12</f>
        <v>0</v>
      </c>
      <c r="G12" s="27"/>
      <c r="H12" s="31" t="s">
        <v>52</v>
      </c>
      <c r="I12" s="34">
        <f>+I10-I11</f>
        <v>25606963.52</v>
      </c>
      <c r="J12" s="34">
        <f>I12*D6</f>
        <v>159500961.65693823</v>
      </c>
      <c r="L12" s="35"/>
    </row>
    <row r="13" spans="1:14" x14ac:dyDescent="0.2">
      <c r="A13" s="36" t="s">
        <v>53</v>
      </c>
      <c r="B13" s="36"/>
      <c r="C13" s="37">
        <f>C8-C9-C10-C11+C12</f>
        <v>25441571.669999998</v>
      </c>
      <c r="D13" s="37">
        <f>D8-D9-D10-D11+D12</f>
        <v>158470766.91695604</v>
      </c>
      <c r="E13" s="37">
        <v>0</v>
      </c>
      <c r="F13" s="37">
        <f>+D13+E13</f>
        <v>158470766.91695604</v>
      </c>
      <c r="G13" s="27"/>
    </row>
    <row r="14" spans="1:14" x14ac:dyDescent="0.2">
      <c r="A14" s="38" t="s">
        <v>54</v>
      </c>
      <c r="B14" s="39"/>
      <c r="C14" s="40"/>
      <c r="D14" s="40"/>
      <c r="E14" s="40"/>
      <c r="F14" s="40"/>
      <c r="G14" s="27"/>
      <c r="H14" s="469" t="s">
        <v>33</v>
      </c>
      <c r="I14" s="469"/>
      <c r="J14" s="469"/>
      <c r="L14" s="41"/>
    </row>
    <row r="15" spans="1:14" x14ac:dyDescent="0.2">
      <c r="A15" s="23" t="s">
        <v>55</v>
      </c>
      <c r="B15" s="24"/>
      <c r="C15" s="30">
        <v>54063.61</v>
      </c>
      <c r="D15" s="25">
        <f>C15*D$6</f>
        <v>336752.06273131998</v>
      </c>
      <c r="E15" s="26">
        <v>0</v>
      </c>
      <c r="F15" s="25">
        <f>D15+E15</f>
        <v>336752.06273131998</v>
      </c>
      <c r="G15" s="27"/>
      <c r="H15" s="470" t="s">
        <v>56</v>
      </c>
      <c r="I15" s="471"/>
      <c r="J15" s="20">
        <v>909743.98</v>
      </c>
      <c r="L15" s="21"/>
    </row>
    <row r="16" spans="1:14" x14ac:dyDescent="0.2">
      <c r="A16" s="42" t="s">
        <v>47</v>
      </c>
      <c r="B16" s="43"/>
      <c r="C16" s="30">
        <v>14506.28</v>
      </c>
      <c r="D16" s="25">
        <f>C16*D$6</f>
        <v>90356.890939360004</v>
      </c>
      <c r="E16" s="44">
        <v>0</v>
      </c>
      <c r="F16" s="25">
        <f>D16+E16</f>
        <v>90356.890939360004</v>
      </c>
      <c r="G16" s="27"/>
      <c r="H16" s="117" t="s">
        <v>142</v>
      </c>
      <c r="I16" s="118"/>
      <c r="J16" s="20">
        <v>124.88</v>
      </c>
      <c r="L16" s="92"/>
    </row>
    <row r="17" spans="1:12" x14ac:dyDescent="0.2">
      <c r="A17" s="23" t="s">
        <v>58</v>
      </c>
      <c r="B17" s="24"/>
      <c r="C17" s="33">
        <v>0</v>
      </c>
      <c r="D17" s="25">
        <v>0</v>
      </c>
      <c r="E17" s="33">
        <v>0</v>
      </c>
      <c r="F17" s="25">
        <f>D17+E17</f>
        <v>0</v>
      </c>
      <c r="G17" s="27"/>
      <c r="H17" s="470" t="s">
        <v>57</v>
      </c>
      <c r="I17" s="471"/>
      <c r="J17" s="20">
        <f>F30</f>
        <v>513808.65993235994</v>
      </c>
    </row>
    <row r="18" spans="1:12" x14ac:dyDescent="0.2">
      <c r="A18" s="23" t="s">
        <v>59</v>
      </c>
      <c r="B18" s="24"/>
      <c r="C18" s="33">
        <v>0</v>
      </c>
      <c r="D18" s="25">
        <f>C18*D6</f>
        <v>0</v>
      </c>
      <c r="E18" s="33">
        <v>0</v>
      </c>
      <c r="F18" s="25">
        <f>D18+E18</f>
        <v>0</v>
      </c>
      <c r="G18" s="27"/>
      <c r="H18" s="470" t="s">
        <v>32</v>
      </c>
      <c r="I18" s="471"/>
      <c r="J18" s="20">
        <f>D32</f>
        <v>554190.35956895992</v>
      </c>
      <c r="L18" s="86"/>
    </row>
    <row r="19" spans="1:12" x14ac:dyDescent="0.2">
      <c r="A19" s="45" t="s">
        <v>61</v>
      </c>
      <c r="B19" s="46"/>
      <c r="C19" s="47">
        <f>C15+C16+C17-C18</f>
        <v>68569.89</v>
      </c>
      <c r="D19" s="47">
        <f>D15+D16+D17-D18</f>
        <v>427108.95367068</v>
      </c>
      <c r="E19" s="37">
        <v>0</v>
      </c>
      <c r="F19" s="37">
        <f>F15+F16+F17-F18</f>
        <v>427108.95367068</v>
      </c>
      <c r="G19" s="27"/>
      <c r="H19" s="477" t="s">
        <v>60</v>
      </c>
      <c r="I19" s="478"/>
      <c r="J19" s="116">
        <f>J15+J16+J17-J18</f>
        <v>869487.16036340001</v>
      </c>
    </row>
    <row r="20" spans="1:12" x14ac:dyDescent="0.2">
      <c r="A20" s="42" t="s">
        <v>62</v>
      </c>
      <c r="B20" s="43"/>
      <c r="C20" s="30">
        <v>76733.81</v>
      </c>
      <c r="D20" s="25">
        <f t="shared" ref="D20:D32" si="0">C20*D$6</f>
        <v>477960.47653371998</v>
      </c>
      <c r="E20" s="33">
        <v>0</v>
      </c>
      <c r="F20" s="25">
        <f>D20+E20</f>
        <v>477960.47653371998</v>
      </c>
      <c r="G20" s="27"/>
      <c r="H20" s="484"/>
      <c r="I20" s="484"/>
      <c r="J20" s="484"/>
    </row>
    <row r="21" spans="1:12" x14ac:dyDescent="0.2">
      <c r="A21" s="42" t="s">
        <v>63</v>
      </c>
      <c r="B21" s="43"/>
      <c r="C21" s="25">
        <v>0</v>
      </c>
      <c r="D21" s="25">
        <f t="shared" si="0"/>
        <v>0</v>
      </c>
      <c r="E21" s="33">
        <v>0</v>
      </c>
      <c r="F21" s="25">
        <f>E21*F$6</f>
        <v>0</v>
      </c>
      <c r="G21" s="27"/>
      <c r="H21" s="469" t="s">
        <v>35</v>
      </c>
      <c r="I21" s="469"/>
      <c r="J21" s="469"/>
    </row>
    <row r="22" spans="1:12" ht="12" customHeight="1" x14ac:dyDescent="0.2">
      <c r="A22" s="23" t="s">
        <v>65</v>
      </c>
      <c r="B22" s="24"/>
      <c r="C22" s="30">
        <v>14861.6</v>
      </c>
      <c r="D22" s="25">
        <f t="shared" si="0"/>
        <v>92570.112419199999</v>
      </c>
      <c r="E22" s="33">
        <v>0</v>
      </c>
      <c r="F22" s="25">
        <f t="shared" ref="F22:F27" si="1">D22+E22</f>
        <v>92570.112419199999</v>
      </c>
      <c r="G22" s="27"/>
      <c r="H22" s="470" t="s">
        <v>64</v>
      </c>
      <c r="I22" s="471"/>
      <c r="J22" s="115">
        <v>220749.47</v>
      </c>
    </row>
    <row r="23" spans="1:12" ht="12" customHeight="1" x14ac:dyDescent="0.2">
      <c r="A23" s="23" t="s">
        <v>67</v>
      </c>
      <c r="B23" s="24"/>
      <c r="C23" s="25">
        <v>0</v>
      </c>
      <c r="D23" s="25">
        <f t="shared" si="0"/>
        <v>0</v>
      </c>
      <c r="E23" s="33">
        <v>0</v>
      </c>
      <c r="F23" s="25">
        <f t="shared" si="1"/>
        <v>0</v>
      </c>
      <c r="G23" s="27"/>
      <c r="H23" s="470" t="s">
        <v>66</v>
      </c>
      <c r="I23" s="471"/>
      <c r="J23" s="20">
        <f>F26</f>
        <v>0</v>
      </c>
    </row>
    <row r="24" spans="1:12" x14ac:dyDescent="0.2">
      <c r="A24" s="23" t="s">
        <v>69</v>
      </c>
      <c r="B24" s="24"/>
      <c r="C24" s="30">
        <v>617.75</v>
      </c>
      <c r="D24" s="25">
        <f t="shared" si="0"/>
        <v>3847.8486129999997</v>
      </c>
      <c r="E24" s="33">
        <v>0</v>
      </c>
      <c r="F24" s="25">
        <f t="shared" si="1"/>
        <v>3847.8486129999997</v>
      </c>
      <c r="G24" s="27"/>
      <c r="H24" s="470" t="s">
        <v>68</v>
      </c>
      <c r="I24" s="471"/>
      <c r="J24" s="20">
        <v>0</v>
      </c>
    </row>
    <row r="25" spans="1:12" x14ac:dyDescent="0.2">
      <c r="A25" s="42" t="s">
        <v>70</v>
      </c>
      <c r="B25" s="43"/>
      <c r="C25" s="30">
        <v>10795.63</v>
      </c>
      <c r="D25" s="25">
        <f t="shared" si="0"/>
        <v>67243.949691559988</v>
      </c>
      <c r="E25" s="33">
        <v>0</v>
      </c>
      <c r="F25" s="25">
        <f t="shared" si="1"/>
        <v>67243.949691559988</v>
      </c>
      <c r="G25" s="27"/>
      <c r="H25" s="477" t="s">
        <v>34</v>
      </c>
      <c r="I25" s="478"/>
      <c r="J25" s="116">
        <f>J22+J23-J24</f>
        <v>220749.47</v>
      </c>
    </row>
    <row r="26" spans="1:12" x14ac:dyDescent="0.2">
      <c r="A26" s="23" t="s">
        <v>71</v>
      </c>
      <c r="B26" s="24"/>
      <c r="C26" s="30">
        <v>0</v>
      </c>
      <c r="D26" s="25">
        <f t="shared" si="0"/>
        <v>0</v>
      </c>
      <c r="E26" s="33">
        <v>0</v>
      </c>
      <c r="F26" s="25">
        <f t="shared" si="1"/>
        <v>0</v>
      </c>
      <c r="G26" s="27"/>
      <c r="I26" s="483"/>
      <c r="J26" s="483"/>
    </row>
    <row r="27" spans="1:12" x14ac:dyDescent="0.2">
      <c r="A27" s="42" t="s">
        <v>72</v>
      </c>
      <c r="B27" s="43"/>
      <c r="C27" s="30">
        <v>2033.19</v>
      </c>
      <c r="D27" s="25">
        <f t="shared" si="0"/>
        <v>12664.358270279999</v>
      </c>
      <c r="E27" s="33">
        <v>0</v>
      </c>
      <c r="F27" s="25">
        <f t="shared" si="1"/>
        <v>12664.358270279999</v>
      </c>
      <c r="G27" s="27"/>
      <c r="H27" s="27"/>
      <c r="I27" s="483"/>
      <c r="J27" s="483"/>
    </row>
    <row r="28" spans="1:12" x14ac:dyDescent="0.2">
      <c r="A28" s="42" t="s">
        <v>73</v>
      </c>
      <c r="B28" s="43"/>
      <c r="C28" s="25">
        <v>0</v>
      </c>
      <c r="D28" s="25">
        <f t="shared" si="0"/>
        <v>0</v>
      </c>
      <c r="E28" s="33">
        <v>0</v>
      </c>
      <c r="F28" s="25">
        <f>E28*F$6</f>
        <v>0</v>
      </c>
      <c r="G28" s="27"/>
    </row>
    <row r="29" spans="1:12" x14ac:dyDescent="0.2">
      <c r="A29" s="42" t="s">
        <v>74</v>
      </c>
      <c r="B29" s="43"/>
      <c r="C29" s="25">
        <v>0</v>
      </c>
      <c r="D29" s="25">
        <f t="shared" si="0"/>
        <v>0</v>
      </c>
      <c r="E29" s="33">
        <v>0</v>
      </c>
      <c r="F29" s="25">
        <f>E29*F$6</f>
        <v>0</v>
      </c>
      <c r="G29" s="27"/>
      <c r="H29" s="27"/>
      <c r="I29" s="48"/>
      <c r="J29" s="49">
        <f t="shared" ref="J29:J34" si="2">+D28+E28-F28</f>
        <v>0</v>
      </c>
    </row>
    <row r="30" spans="1:12" x14ac:dyDescent="0.2">
      <c r="A30" s="23" t="s">
        <v>75</v>
      </c>
      <c r="B30" s="24"/>
      <c r="C30" s="30">
        <v>82489.03</v>
      </c>
      <c r="D30" s="25">
        <f t="shared" si="0"/>
        <v>513808.65993235994</v>
      </c>
      <c r="E30" s="33">
        <v>0</v>
      </c>
      <c r="F30" s="25">
        <f>D30+E30</f>
        <v>513808.65993235994</v>
      </c>
      <c r="G30" s="27"/>
      <c r="H30" s="27"/>
      <c r="I30" s="48"/>
      <c r="J30" s="49">
        <f t="shared" si="2"/>
        <v>0</v>
      </c>
    </row>
    <row r="31" spans="1:12" x14ac:dyDescent="0.2">
      <c r="A31" s="23" t="s">
        <v>31</v>
      </c>
      <c r="B31" s="24"/>
      <c r="C31" s="50">
        <v>0.17</v>
      </c>
      <c r="D31" s="25">
        <f t="shared" si="0"/>
        <v>1.0588980400000001</v>
      </c>
      <c r="E31" s="33">
        <v>0</v>
      </c>
      <c r="F31" s="25">
        <f>D31+E31</f>
        <v>1.0588980400000001</v>
      </c>
      <c r="G31" s="27"/>
      <c r="H31" s="27"/>
      <c r="I31" s="48"/>
      <c r="J31" s="49">
        <f t="shared" si="2"/>
        <v>0</v>
      </c>
    </row>
    <row r="32" spans="1:12" x14ac:dyDescent="0.2">
      <c r="A32" s="23" t="s">
        <v>76</v>
      </c>
      <c r="B32" s="24"/>
      <c r="C32" s="50">
        <v>88972.08</v>
      </c>
      <c r="D32" s="25">
        <f t="shared" si="0"/>
        <v>554190.35956895992</v>
      </c>
      <c r="E32" s="33">
        <v>0</v>
      </c>
      <c r="F32" s="25">
        <f>D32+E32</f>
        <v>554190.35956895992</v>
      </c>
      <c r="G32" s="27"/>
      <c r="H32" s="27"/>
      <c r="I32" s="48"/>
      <c r="J32" s="49"/>
    </row>
    <row r="33" spans="1:10" x14ac:dyDescent="0.2">
      <c r="A33" s="45" t="s">
        <v>77</v>
      </c>
      <c r="B33" s="46"/>
      <c r="C33" s="37">
        <f>SUM(C19:C30)-C31-C32</f>
        <v>167128.65000000002</v>
      </c>
      <c r="D33" s="37">
        <f>SUM(D19:D30)-D31-D32</f>
        <v>1041012.9406637998</v>
      </c>
      <c r="E33" s="37">
        <v>0</v>
      </c>
      <c r="F33" s="37">
        <f>SUM(F19:F30)-F31-F32</f>
        <v>1041012.9406637998</v>
      </c>
      <c r="G33" s="27"/>
      <c r="H33" s="27"/>
      <c r="I33" s="48"/>
      <c r="J33" s="49"/>
    </row>
    <row r="34" spans="1:10" x14ac:dyDescent="0.2">
      <c r="A34" s="38" t="s">
        <v>78</v>
      </c>
      <c r="B34" s="39"/>
      <c r="C34" s="52" t="s">
        <v>38</v>
      </c>
      <c r="D34" s="52" t="s">
        <v>38</v>
      </c>
      <c r="E34" s="52"/>
      <c r="F34" s="52" t="s">
        <v>38</v>
      </c>
      <c r="G34" s="27"/>
      <c r="H34" s="51"/>
      <c r="I34" s="48"/>
      <c r="J34" s="49">
        <f t="shared" si="2"/>
        <v>0</v>
      </c>
    </row>
    <row r="35" spans="1:10" x14ac:dyDescent="0.2">
      <c r="A35" s="485" t="s">
        <v>79</v>
      </c>
      <c r="B35" s="486"/>
      <c r="C35" s="131">
        <v>617.75</v>
      </c>
      <c r="D35" s="25">
        <f>C35*D$6</f>
        <v>3847.8486129999997</v>
      </c>
      <c r="E35" s="44">
        <v>0</v>
      </c>
      <c r="F35" s="25">
        <f>D35+E35</f>
        <v>3847.8486129999997</v>
      </c>
      <c r="G35" s="27"/>
      <c r="H35" s="53"/>
      <c r="I35" s="41"/>
      <c r="J35" s="41"/>
    </row>
    <row r="36" spans="1:10" x14ac:dyDescent="0.2">
      <c r="A36" s="485" t="s">
        <v>80</v>
      </c>
      <c r="B36" s="486"/>
      <c r="C36" s="131">
        <v>12700.38</v>
      </c>
      <c r="D36" s="25">
        <f>C36*D$6</f>
        <v>79108.279348559983</v>
      </c>
      <c r="E36" s="44">
        <v>0</v>
      </c>
      <c r="F36" s="25">
        <f>D36+E36</f>
        <v>79108.279348559983</v>
      </c>
      <c r="G36" s="27"/>
      <c r="H36" s="27"/>
      <c r="I36" s="48"/>
      <c r="J36" s="49">
        <f t="shared" ref="J36:J40" si="3">+D35+E35-F35</f>
        <v>0</v>
      </c>
    </row>
    <row r="37" spans="1:10" x14ac:dyDescent="0.2">
      <c r="A37" s="23" t="s">
        <v>81</v>
      </c>
      <c r="B37" s="24"/>
      <c r="C37" s="131">
        <v>0</v>
      </c>
      <c r="D37" s="25">
        <f>C37*D$6</f>
        <v>0</v>
      </c>
      <c r="E37" s="25">
        <v>0</v>
      </c>
      <c r="F37" s="25">
        <f>D37+E37</f>
        <v>0</v>
      </c>
      <c r="G37" s="27"/>
      <c r="H37" s="27"/>
      <c r="I37" s="48"/>
      <c r="J37" s="49">
        <f t="shared" si="3"/>
        <v>0</v>
      </c>
    </row>
    <row r="38" spans="1:10" x14ac:dyDescent="0.2">
      <c r="A38" s="23" t="s">
        <v>82</v>
      </c>
      <c r="B38" s="54"/>
      <c r="C38" s="131">
        <v>12700.38</v>
      </c>
      <c r="D38" s="25">
        <f>C38*D$6</f>
        <v>79108.279348559983</v>
      </c>
      <c r="E38" s="44">
        <v>0</v>
      </c>
      <c r="F38" s="25">
        <f>D38+E38</f>
        <v>79108.279348559983</v>
      </c>
      <c r="G38" s="27"/>
      <c r="H38" s="27"/>
      <c r="I38" s="48"/>
      <c r="J38" s="49">
        <f t="shared" si="3"/>
        <v>0</v>
      </c>
    </row>
    <row r="39" spans="1:10" x14ac:dyDescent="0.2">
      <c r="A39" s="23" t="s">
        <v>83</v>
      </c>
      <c r="B39" s="24"/>
      <c r="C39" s="55">
        <v>-12082.63</v>
      </c>
      <c r="D39" s="55">
        <f>C39*D$6</f>
        <v>-75260.430735559989</v>
      </c>
      <c r="E39" s="55">
        <v>0</v>
      </c>
      <c r="F39" s="55">
        <f>D39+E39</f>
        <v>-75260.430735559989</v>
      </c>
      <c r="G39" s="27"/>
      <c r="H39" s="27"/>
      <c r="I39" s="48"/>
      <c r="J39" s="49">
        <f t="shared" si="3"/>
        <v>0</v>
      </c>
    </row>
    <row r="40" spans="1:10" x14ac:dyDescent="0.2">
      <c r="A40" s="56" t="s">
        <v>84</v>
      </c>
      <c r="B40" s="39"/>
      <c r="C40" s="52" t="s">
        <v>38</v>
      </c>
      <c r="D40" s="52" t="s">
        <v>38</v>
      </c>
      <c r="E40" s="52"/>
      <c r="F40" s="52" t="s">
        <v>38</v>
      </c>
      <c r="G40" s="27"/>
      <c r="H40" s="27"/>
      <c r="I40" s="48"/>
      <c r="J40" s="49">
        <f t="shared" si="3"/>
        <v>0</v>
      </c>
    </row>
    <row r="41" spans="1:10" x14ac:dyDescent="0.2">
      <c r="A41" s="57" t="s">
        <v>85</v>
      </c>
      <c r="B41" s="58"/>
      <c r="C41" s="25">
        <v>12700.38</v>
      </c>
      <c r="D41" s="25">
        <f>C41*D$6</f>
        <v>79108.279348559983</v>
      </c>
      <c r="E41" s="59">
        <v>0</v>
      </c>
      <c r="F41" s="59">
        <f>D41+E41</f>
        <v>79108.279348559983</v>
      </c>
      <c r="G41" s="27"/>
      <c r="H41" s="127"/>
      <c r="I41" s="41"/>
      <c r="J41" s="41"/>
    </row>
    <row r="42" spans="1:10" x14ac:dyDescent="0.2">
      <c r="A42" s="57" t="s">
        <v>86</v>
      </c>
      <c r="B42" s="58"/>
      <c r="C42" s="33">
        <v>8716.73</v>
      </c>
      <c r="D42" s="25">
        <f>C42*D6</f>
        <v>54294.872424759997</v>
      </c>
      <c r="E42" s="60">
        <v>0</v>
      </c>
      <c r="F42" s="59">
        <f>D42+E42</f>
        <v>54294.872424759997</v>
      </c>
      <c r="G42" s="27"/>
      <c r="H42" s="27"/>
      <c r="I42" s="48"/>
      <c r="J42" s="49"/>
    </row>
    <row r="43" spans="1:10" x14ac:dyDescent="0.2">
      <c r="A43" s="61" t="s">
        <v>87</v>
      </c>
      <c r="B43" s="62"/>
      <c r="C43" s="30">
        <v>17239.46</v>
      </c>
      <c r="D43" s="25">
        <f>(C22*D6)*1.16</f>
        <v>107381.330406272</v>
      </c>
      <c r="E43" s="63">
        <v>0</v>
      </c>
      <c r="F43" s="59">
        <f>D43+E43</f>
        <v>107381.330406272</v>
      </c>
      <c r="G43" s="27"/>
      <c r="H43" s="27"/>
      <c r="I43" s="48"/>
      <c r="J43" s="49"/>
    </row>
    <row r="44" spans="1:10" x14ac:dyDescent="0.2">
      <c r="A44" s="64" t="s">
        <v>72</v>
      </c>
      <c r="B44" s="65"/>
      <c r="C44" s="60">
        <v>0</v>
      </c>
      <c r="D44" s="59">
        <f>C44*D$6</f>
        <v>0</v>
      </c>
      <c r="E44" s="60">
        <v>0</v>
      </c>
      <c r="F44" s="59">
        <f>E44*F$6</f>
        <v>0</v>
      </c>
      <c r="G44" s="27"/>
      <c r="H44" s="113"/>
      <c r="I44" s="48"/>
      <c r="J44" s="49"/>
    </row>
    <row r="45" spans="1:10" x14ac:dyDescent="0.2">
      <c r="A45" s="64" t="s">
        <v>73</v>
      </c>
      <c r="B45" s="65"/>
      <c r="C45" s="60">
        <v>0</v>
      </c>
      <c r="D45" s="59">
        <f>C45*D$6</f>
        <v>0</v>
      </c>
      <c r="E45" s="60">
        <v>0</v>
      </c>
      <c r="F45" s="59">
        <f>E45*F$6</f>
        <v>0</v>
      </c>
      <c r="G45" s="27"/>
      <c r="H45" s="27"/>
      <c r="I45" s="48"/>
      <c r="J45" s="49"/>
    </row>
    <row r="46" spans="1:10" ht="15" x14ac:dyDescent="0.25">
      <c r="A46" s="64" t="s">
        <v>74</v>
      </c>
      <c r="B46" s="65"/>
      <c r="C46" s="60">
        <v>0</v>
      </c>
      <c r="D46" s="59">
        <f>C46*D$6</f>
        <v>0</v>
      </c>
      <c r="E46" s="60">
        <v>0</v>
      </c>
      <c r="F46" s="59">
        <f>E46*F$6</f>
        <v>0</v>
      </c>
      <c r="G46" s="27"/>
      <c r="H46" s="487"/>
      <c r="I46" s="487"/>
      <c r="J46" s="49"/>
    </row>
    <row r="47" spans="1:10" x14ac:dyDescent="0.2">
      <c r="A47" s="57" t="s">
        <v>88</v>
      </c>
      <c r="B47" s="58"/>
      <c r="C47" s="60">
        <v>77240.38</v>
      </c>
      <c r="D47" s="59">
        <f>C47*D$6</f>
        <v>481115.80582855997</v>
      </c>
      <c r="E47" s="60">
        <v>0</v>
      </c>
      <c r="F47" s="59">
        <f>+D47+E47</f>
        <v>481115.80582855997</v>
      </c>
      <c r="G47" s="27"/>
      <c r="H47" s="66"/>
      <c r="I47" s="67"/>
      <c r="J47" s="49"/>
    </row>
    <row r="48" spans="1:10" ht="15" customHeight="1" x14ac:dyDescent="0.2">
      <c r="A48" s="42" t="s">
        <v>89</v>
      </c>
      <c r="B48" s="43"/>
      <c r="C48" s="33">
        <v>11621.98</v>
      </c>
      <c r="D48" s="25">
        <f>C48*D6</f>
        <v>72391.128487759997</v>
      </c>
      <c r="E48" s="33">
        <v>0</v>
      </c>
      <c r="F48" s="25">
        <f>D48+E48</f>
        <v>72391.128487759997</v>
      </c>
      <c r="G48" s="27"/>
      <c r="H48" s="479"/>
      <c r="I48" s="488"/>
      <c r="J48" s="49"/>
    </row>
    <row r="49" spans="1:11" ht="15" customHeight="1" x14ac:dyDescent="0.2">
      <c r="A49" s="45" t="s">
        <v>90</v>
      </c>
      <c r="B49" s="46"/>
      <c r="C49" s="37">
        <f>SUM(C41:C48)</f>
        <v>127518.93000000001</v>
      </c>
      <c r="D49" s="37">
        <f>SUM(D41:D48)</f>
        <v>794291.41649591189</v>
      </c>
      <c r="E49" s="37">
        <v>0</v>
      </c>
      <c r="F49" s="37">
        <f>SUM(F41:F48)</f>
        <v>794291.41649591189</v>
      </c>
      <c r="G49" s="27"/>
      <c r="H49" s="479"/>
      <c r="I49" s="488"/>
      <c r="J49" s="49"/>
    </row>
    <row r="50" spans="1:11" ht="15" customHeight="1" x14ac:dyDescent="0.2">
      <c r="A50" s="56" t="s">
        <v>91</v>
      </c>
      <c r="B50" s="39"/>
      <c r="C50" s="52" t="s">
        <v>38</v>
      </c>
      <c r="D50" s="52" t="s">
        <v>38</v>
      </c>
      <c r="E50" s="52"/>
      <c r="F50" s="52" t="s">
        <v>38</v>
      </c>
      <c r="G50" s="27"/>
      <c r="H50" s="479"/>
      <c r="I50" s="488"/>
      <c r="J50" s="49"/>
    </row>
    <row r="51" spans="1:11" x14ac:dyDescent="0.2">
      <c r="A51" s="23" t="s">
        <v>92</v>
      </c>
      <c r="B51" s="24"/>
      <c r="C51" s="30">
        <f>+C25</f>
        <v>10795.63</v>
      </c>
      <c r="D51" s="33">
        <f>+D25</f>
        <v>67243.949691559988</v>
      </c>
      <c r="E51" s="30">
        <v>0</v>
      </c>
      <c r="F51" s="33">
        <f>+F25</f>
        <v>67243.949691559988</v>
      </c>
      <c r="G51" s="27"/>
      <c r="H51" s="479"/>
      <c r="I51" s="488"/>
      <c r="J51" s="41"/>
    </row>
    <row r="52" spans="1:11" ht="15" customHeight="1" x14ac:dyDescent="0.2">
      <c r="A52" s="23" t="s">
        <v>86</v>
      </c>
      <c r="B52" s="24"/>
      <c r="C52" s="33">
        <f>+C42</f>
        <v>8716.73</v>
      </c>
      <c r="D52" s="33">
        <f>+D42</f>
        <v>54294.872424759997</v>
      </c>
      <c r="E52" s="33">
        <v>0</v>
      </c>
      <c r="F52" s="33">
        <f>+F42</f>
        <v>54294.872424759997</v>
      </c>
      <c r="G52" s="27"/>
      <c r="H52" s="479"/>
      <c r="I52" s="480"/>
    </row>
    <row r="53" spans="1:11" ht="15" customHeight="1" x14ac:dyDescent="0.2">
      <c r="A53" s="45" t="s">
        <v>93</v>
      </c>
      <c r="B53" s="46"/>
      <c r="C53" s="37">
        <f>+C51-C52</f>
        <v>2078.8999999999996</v>
      </c>
      <c r="D53" s="37">
        <f>+D51-D52</f>
        <v>12949.077266799992</v>
      </c>
      <c r="E53" s="37">
        <v>0</v>
      </c>
      <c r="F53" s="37">
        <f>+F51-F52</f>
        <v>12949.077266799992</v>
      </c>
      <c r="G53" s="27"/>
      <c r="H53" s="479"/>
      <c r="I53" s="480"/>
      <c r="J53" s="49"/>
    </row>
    <row r="54" spans="1:11" ht="12" customHeight="1" x14ac:dyDescent="0.25">
      <c r="A54" s="38" t="s">
        <v>94</v>
      </c>
      <c r="B54" s="39"/>
      <c r="C54" s="52" t="s">
        <v>38</v>
      </c>
      <c r="D54" s="52" t="s">
        <v>38</v>
      </c>
      <c r="E54" s="52"/>
      <c r="F54" s="52" t="s">
        <v>38</v>
      </c>
      <c r="G54" s="27"/>
      <c r="H54" s="479"/>
      <c r="I54" s="480"/>
      <c r="J54" s="49"/>
      <c r="K54" s="69"/>
    </row>
    <row r="55" spans="1:11" ht="12.75" customHeight="1" x14ac:dyDescent="0.25">
      <c r="A55" s="23" t="s">
        <v>54</v>
      </c>
      <c r="B55" s="24"/>
      <c r="C55" s="33">
        <v>167128.65000000002</v>
      </c>
      <c r="D55" s="33">
        <f>+D33</f>
        <v>1041012.9406637998</v>
      </c>
      <c r="E55" s="33">
        <v>0</v>
      </c>
      <c r="F55" s="33">
        <f>+F33</f>
        <v>1041012.9406637998</v>
      </c>
      <c r="G55" s="27"/>
      <c r="H55" s="481"/>
      <c r="I55" s="482"/>
      <c r="J55" s="68"/>
      <c r="K55" s="69"/>
    </row>
    <row r="56" spans="1:11" ht="12.75" customHeight="1" x14ac:dyDescent="0.25">
      <c r="A56" s="23" t="s">
        <v>95</v>
      </c>
      <c r="B56" s="24"/>
      <c r="C56" s="33">
        <v>127518.93000000001</v>
      </c>
      <c r="D56" s="33">
        <f>+D49</f>
        <v>794291.41649591189</v>
      </c>
      <c r="E56" s="33">
        <v>0</v>
      </c>
      <c r="F56" s="33">
        <f>+F49</f>
        <v>794291.41649591189</v>
      </c>
      <c r="G56" s="27"/>
      <c r="H56" s="481"/>
      <c r="I56" s="482"/>
      <c r="J56" s="68"/>
      <c r="K56" s="69"/>
    </row>
    <row r="57" spans="1:11" ht="12.75" customHeight="1" x14ac:dyDescent="0.25">
      <c r="A57" s="23" t="s">
        <v>75</v>
      </c>
      <c r="B57" s="24"/>
      <c r="C57" s="25">
        <v>82489.03</v>
      </c>
      <c r="D57" s="33">
        <f>C57*$D$6</f>
        <v>513808.65993235994</v>
      </c>
      <c r="E57" s="25">
        <v>0</v>
      </c>
      <c r="F57" s="25">
        <f>D57+E57</f>
        <v>513808.65993235994</v>
      </c>
      <c r="G57" s="27"/>
      <c r="H57" s="86"/>
      <c r="I57" s="70"/>
      <c r="J57" s="68"/>
      <c r="K57" s="108"/>
    </row>
    <row r="58" spans="1:11" ht="12.75" customHeight="1" x14ac:dyDescent="0.2">
      <c r="A58" s="23" t="s">
        <v>71</v>
      </c>
      <c r="B58" s="24"/>
      <c r="C58" s="30">
        <v>0</v>
      </c>
      <c r="D58" s="33">
        <f>C58*$D$6</f>
        <v>0</v>
      </c>
      <c r="E58" s="33">
        <v>0</v>
      </c>
      <c r="F58" s="25">
        <f>D58+E58</f>
        <v>0</v>
      </c>
      <c r="G58" s="27"/>
      <c r="H58" s="71"/>
      <c r="I58" s="71"/>
      <c r="J58" s="108"/>
      <c r="K58" s="108"/>
    </row>
    <row r="59" spans="1:11" ht="12.75" customHeight="1" x14ac:dyDescent="0.2">
      <c r="A59" s="23" t="s">
        <v>143</v>
      </c>
      <c r="B59" s="24"/>
      <c r="C59" s="33">
        <v>88972.08</v>
      </c>
      <c r="D59" s="33">
        <f>D32</f>
        <v>554190.35956895992</v>
      </c>
      <c r="E59" s="33">
        <v>0</v>
      </c>
      <c r="F59" s="33">
        <f>F32</f>
        <v>554190.35956895992</v>
      </c>
      <c r="G59" s="27"/>
      <c r="H59" s="72"/>
      <c r="I59" s="73"/>
      <c r="J59" s="108"/>
      <c r="K59" s="108"/>
    </row>
    <row r="60" spans="1:11" ht="25.5" customHeight="1" x14ac:dyDescent="0.2">
      <c r="A60" s="493" t="s">
        <v>96</v>
      </c>
      <c r="B60" s="494"/>
      <c r="C60" s="111">
        <f>C55-C56-C57-C58+C59</f>
        <v>46092.770000000019</v>
      </c>
      <c r="D60" s="111">
        <f>D55-D56-D57-D58+D59</f>
        <v>287103.22380448785</v>
      </c>
      <c r="E60" s="111">
        <v>0</v>
      </c>
      <c r="F60" s="111">
        <f>F55-F56-F57-F58+F59</f>
        <v>287103.22380448785</v>
      </c>
      <c r="G60" s="27"/>
      <c r="H60" s="72"/>
      <c r="I60" s="73"/>
      <c r="J60" s="108"/>
      <c r="K60" s="108"/>
    </row>
    <row r="61" spans="1:11" ht="12.75" x14ac:dyDescent="0.2">
      <c r="A61" s="107" t="s">
        <v>135</v>
      </c>
      <c r="B61" s="110"/>
      <c r="C61" s="33">
        <v>291341.01</v>
      </c>
      <c r="D61" s="25">
        <f>C61*6.245026</f>
        <v>1819432.1823162602</v>
      </c>
      <c r="E61" s="33"/>
      <c r="F61" s="33">
        <f>+C61*6.245026</f>
        <v>1819432.1823162602</v>
      </c>
      <c r="G61" s="27"/>
      <c r="H61" s="72"/>
      <c r="I61" s="73"/>
      <c r="J61" s="108"/>
      <c r="K61" s="108"/>
    </row>
    <row r="62" spans="1:11" ht="12.75" x14ac:dyDescent="0.2">
      <c r="A62" s="112" t="s">
        <v>136</v>
      </c>
      <c r="B62" s="109"/>
      <c r="C62" s="111">
        <f>+C60+C61</f>
        <v>337433.78</v>
      </c>
      <c r="D62" s="111">
        <f>+D60+D61</f>
        <v>2106535.4061207483</v>
      </c>
      <c r="E62" s="111"/>
      <c r="F62" s="111">
        <f>F60+F61</f>
        <v>2106535.4061207483</v>
      </c>
      <c r="G62" s="27"/>
      <c r="H62" s="72"/>
      <c r="I62" s="73"/>
      <c r="J62" s="108"/>
      <c r="K62" s="108"/>
    </row>
    <row r="63" spans="1:11" ht="36" x14ac:dyDescent="0.2">
      <c r="A63" s="74" t="s">
        <v>97</v>
      </c>
      <c r="B63" s="74" t="s">
        <v>98</v>
      </c>
      <c r="C63" s="74" t="s">
        <v>99</v>
      </c>
      <c r="D63" s="74" t="s">
        <v>100</v>
      </c>
      <c r="E63" s="75" t="s">
        <v>101</v>
      </c>
      <c r="F63" s="75" t="s">
        <v>102</v>
      </c>
      <c r="G63" s="27"/>
      <c r="H63" s="72"/>
      <c r="I63" s="73"/>
      <c r="J63" s="108"/>
    </row>
    <row r="64" spans="1:11" ht="12.75" x14ac:dyDescent="0.2">
      <c r="A64" s="24" t="s">
        <v>103</v>
      </c>
      <c r="B64" s="119">
        <v>119</v>
      </c>
      <c r="C64" s="120">
        <f t="shared" ref="C64:C71" si="4">B64/B$72</f>
        <v>0.3352112676056338</v>
      </c>
      <c r="D64" s="77">
        <v>6547255.9699999997</v>
      </c>
      <c r="E64" s="77">
        <v>6489454.4400000004</v>
      </c>
      <c r="F64" s="124">
        <f t="shared" ref="F64:F71" si="5">E64/E$72</f>
        <v>0.25507285965560789</v>
      </c>
      <c r="G64" s="27"/>
      <c r="H64" s="72"/>
      <c r="I64" s="73"/>
    </row>
    <row r="65" spans="1:11" ht="15" x14ac:dyDescent="0.25">
      <c r="A65" s="24" t="s">
        <v>104</v>
      </c>
      <c r="B65" s="121">
        <v>21</v>
      </c>
      <c r="C65" s="120">
        <f t="shared" si="4"/>
        <v>5.9154929577464786E-2</v>
      </c>
      <c r="D65" s="77">
        <v>1187403.25</v>
      </c>
      <c r="E65" s="77">
        <v>1181726.67</v>
      </c>
      <c r="F65" s="124">
        <f t="shared" si="5"/>
        <v>4.6448650473644257E-2</v>
      </c>
      <c r="G65" s="27"/>
      <c r="K65" s="69"/>
    </row>
    <row r="66" spans="1:11" ht="15" x14ac:dyDescent="0.25">
      <c r="A66" s="24" t="s">
        <v>105</v>
      </c>
      <c r="B66" s="119">
        <v>22</v>
      </c>
      <c r="C66" s="120">
        <f t="shared" si="4"/>
        <v>6.1971830985915494E-2</v>
      </c>
      <c r="D66" s="77">
        <v>1313995.8899999999</v>
      </c>
      <c r="E66" s="77">
        <v>1311174.05</v>
      </c>
      <c r="F66" s="124">
        <f t="shared" si="5"/>
        <v>5.1536676546838509E-2</v>
      </c>
      <c r="G66" s="27"/>
      <c r="H66" s="79"/>
      <c r="I66" s="80"/>
      <c r="J66" s="68"/>
      <c r="K66" s="69"/>
    </row>
    <row r="67" spans="1:11" ht="15" x14ac:dyDescent="0.25">
      <c r="A67" s="24" t="s">
        <v>106</v>
      </c>
      <c r="B67" s="119">
        <v>0</v>
      </c>
      <c r="C67" s="120">
        <f t="shared" si="4"/>
        <v>0</v>
      </c>
      <c r="D67" s="77">
        <v>0</v>
      </c>
      <c r="E67" s="77">
        <v>0</v>
      </c>
      <c r="F67" s="124">
        <f t="shared" si="5"/>
        <v>0</v>
      </c>
      <c r="G67" s="27"/>
      <c r="H67" s="69"/>
      <c r="I67" s="81"/>
      <c r="J67" s="82"/>
    </row>
    <row r="68" spans="1:11" ht="15" x14ac:dyDescent="0.25">
      <c r="A68" s="24" t="s">
        <v>107</v>
      </c>
      <c r="B68" s="121">
        <v>9</v>
      </c>
      <c r="C68" s="120">
        <f t="shared" si="4"/>
        <v>2.5352112676056339E-2</v>
      </c>
      <c r="D68" s="77">
        <v>590005.42000000004</v>
      </c>
      <c r="E68" s="77">
        <v>588380.6</v>
      </c>
      <c r="F68" s="124">
        <f t="shared" si="5"/>
        <v>2.3126739481028294E-2</v>
      </c>
      <c r="G68" s="27"/>
      <c r="H68" s="79"/>
      <c r="I68" s="82"/>
      <c r="K68" s="69"/>
    </row>
    <row r="69" spans="1:11" ht="13.5" customHeight="1" x14ac:dyDescent="0.25">
      <c r="A69" s="24" t="s">
        <v>108</v>
      </c>
      <c r="B69" s="121">
        <v>4</v>
      </c>
      <c r="C69" s="120">
        <f t="shared" si="4"/>
        <v>1.1267605633802818E-2</v>
      </c>
      <c r="D69" s="77">
        <v>289732.34000000003</v>
      </c>
      <c r="E69" s="77">
        <v>289732.34000000003</v>
      </c>
      <c r="F69" s="124">
        <f t="shared" si="5"/>
        <v>1.1388146288998506E-2</v>
      </c>
      <c r="G69" s="27"/>
      <c r="H69" s="83"/>
      <c r="I69" s="84"/>
      <c r="J69" s="68"/>
    </row>
    <row r="70" spans="1:11" ht="14.25" customHeight="1" x14ac:dyDescent="0.2">
      <c r="A70" s="24" t="s">
        <v>109</v>
      </c>
      <c r="B70" s="121">
        <v>2</v>
      </c>
      <c r="C70" s="120">
        <f t="shared" si="4"/>
        <v>5.6338028169014088E-3</v>
      </c>
      <c r="D70" s="77">
        <v>103647</v>
      </c>
      <c r="E70" s="77">
        <v>103647</v>
      </c>
      <c r="F70" s="124">
        <f t="shared" si="5"/>
        <v>4.0739228434624455E-3</v>
      </c>
      <c r="G70" s="27"/>
    </row>
    <row r="71" spans="1:11" ht="16.5" customHeight="1" x14ac:dyDescent="0.2">
      <c r="A71" s="24" t="s">
        <v>110</v>
      </c>
      <c r="B71" s="121">
        <v>178</v>
      </c>
      <c r="C71" s="120">
        <f t="shared" si="4"/>
        <v>0.50140845070422535</v>
      </c>
      <c r="D71" s="77">
        <v>15574923.65</v>
      </c>
      <c r="E71" s="77">
        <v>15477456.57</v>
      </c>
      <c r="F71" s="124">
        <f t="shared" si="5"/>
        <v>0.60835300471042009</v>
      </c>
      <c r="G71" s="27"/>
    </row>
    <row r="72" spans="1:11" ht="16.5" customHeight="1" x14ac:dyDescent="0.2">
      <c r="A72" s="46" t="s">
        <v>40</v>
      </c>
      <c r="B72" s="122">
        <f>SUM(B64:B71)</f>
        <v>355</v>
      </c>
      <c r="C72" s="123">
        <f>SUM(C64:C71)</f>
        <v>1</v>
      </c>
      <c r="D72" s="37">
        <f>SUM(D64:D71)</f>
        <v>25606963.52</v>
      </c>
      <c r="E72" s="85">
        <f>SUM(E64:E71)</f>
        <v>25441571.670000002</v>
      </c>
      <c r="F72" s="125">
        <f>SUM(F64:F71)</f>
        <v>1</v>
      </c>
      <c r="G72" s="27"/>
    </row>
    <row r="73" spans="1:11" ht="48" x14ac:dyDescent="0.2">
      <c r="A73" s="87" t="s">
        <v>38</v>
      </c>
      <c r="B73" s="87"/>
      <c r="C73" s="87" t="s">
        <v>111</v>
      </c>
      <c r="D73" s="87" t="s">
        <v>112</v>
      </c>
      <c r="E73" s="87" t="s">
        <v>113</v>
      </c>
      <c r="F73" s="88" t="s">
        <v>114</v>
      </c>
      <c r="G73" s="88" t="s">
        <v>115</v>
      </c>
      <c r="H73" s="88" t="s">
        <v>116</v>
      </c>
    </row>
    <row r="74" spans="1:11" x14ac:dyDescent="0.2">
      <c r="A74" s="42" t="s">
        <v>117</v>
      </c>
      <c r="B74" s="89"/>
      <c r="C74" s="76">
        <f>SUM(B64:B67)</f>
        <v>162</v>
      </c>
      <c r="D74" s="76">
        <f>SUM(B68:B71)</f>
        <v>193</v>
      </c>
      <c r="E74" s="76">
        <f>SUM(B64:B70)</f>
        <v>177</v>
      </c>
      <c r="F74" s="76">
        <f>+B71</f>
        <v>178</v>
      </c>
      <c r="G74" s="76">
        <f>+B72</f>
        <v>355</v>
      </c>
      <c r="H74" s="129">
        <v>21</v>
      </c>
      <c r="I74" s="21"/>
    </row>
    <row r="75" spans="1:11" x14ac:dyDescent="0.2">
      <c r="A75" s="23" t="s">
        <v>118</v>
      </c>
      <c r="B75" s="24"/>
      <c r="C75" s="77">
        <f>SUM(E64:E67)</f>
        <v>8982355.1600000001</v>
      </c>
      <c r="D75" s="77">
        <f>SUM(E68:E71)</f>
        <v>16459216.51</v>
      </c>
      <c r="E75" s="77">
        <f>SUM(E64:E70)</f>
        <v>9964115.0999999996</v>
      </c>
      <c r="F75" s="77">
        <f>+E71</f>
        <v>15477456.57</v>
      </c>
      <c r="G75" s="77">
        <f>+E72</f>
        <v>25441571.670000002</v>
      </c>
      <c r="H75" s="130">
        <v>1769876.56</v>
      </c>
      <c r="I75" s="92"/>
    </row>
    <row r="76" spans="1:11" x14ac:dyDescent="0.2">
      <c r="A76" s="23" t="s">
        <v>119</v>
      </c>
      <c r="B76" s="24"/>
      <c r="C76" s="91">
        <f>SUM(F64:F67)</f>
        <v>0.35305818667609068</v>
      </c>
      <c r="D76" s="91">
        <f>SUM(F68:F71)</f>
        <v>0.64694181332390932</v>
      </c>
      <c r="E76" s="91">
        <f>SUM(F64:F70)</f>
        <v>0.39164699528957986</v>
      </c>
      <c r="F76" s="91">
        <f>+F71</f>
        <v>0.60835300471042009</v>
      </c>
      <c r="G76" s="78">
        <f>+F72</f>
        <v>1</v>
      </c>
      <c r="H76" s="90" t="s">
        <v>38</v>
      </c>
    </row>
    <row r="77" spans="1:11" x14ac:dyDescent="0.2">
      <c r="A77" s="23" t="s">
        <v>120</v>
      </c>
      <c r="B77" s="54"/>
      <c r="C77" s="77">
        <v>20209.68</v>
      </c>
      <c r="D77" s="77">
        <v>9723278.6699999999</v>
      </c>
      <c r="E77" s="77">
        <v>55262.44</v>
      </c>
      <c r="F77" s="93">
        <v>9688225.9100000001</v>
      </c>
      <c r="G77" s="21">
        <v>9743488.3499999996</v>
      </c>
      <c r="H77" s="94" t="s">
        <v>38</v>
      </c>
      <c r="I77" s="92"/>
      <c r="K77" s="92"/>
    </row>
    <row r="78" spans="1:11" x14ac:dyDescent="0.2">
      <c r="A78" s="23" t="s">
        <v>121</v>
      </c>
      <c r="B78" s="24"/>
      <c r="C78" s="77">
        <v>82489.03</v>
      </c>
      <c r="D78" s="33">
        <v>0</v>
      </c>
      <c r="E78" s="77">
        <v>82489.03</v>
      </c>
      <c r="F78" s="95">
        <v>0</v>
      </c>
      <c r="G78" s="77">
        <v>82489.03</v>
      </c>
      <c r="H78" s="94" t="s">
        <v>38</v>
      </c>
    </row>
    <row r="79" spans="1:11" x14ac:dyDescent="0.2">
      <c r="A79" s="485" t="s">
        <v>122</v>
      </c>
      <c r="B79" s="486"/>
      <c r="C79" s="77">
        <v>7529.09</v>
      </c>
      <c r="D79" s="77">
        <v>3431910.68</v>
      </c>
      <c r="E79" s="21">
        <v>22249.84</v>
      </c>
      <c r="F79" s="21">
        <v>3417189.93</v>
      </c>
      <c r="G79" s="21">
        <v>3439439.77</v>
      </c>
      <c r="H79" s="94" t="s">
        <v>38</v>
      </c>
    </row>
    <row r="80" spans="1:11" ht="24" x14ac:dyDescent="0.2">
      <c r="A80" s="96" t="s">
        <v>38</v>
      </c>
      <c r="B80" s="96"/>
      <c r="C80" s="96" t="s">
        <v>38</v>
      </c>
      <c r="D80" s="56" t="s">
        <v>123</v>
      </c>
      <c r="E80" s="56" t="s">
        <v>124</v>
      </c>
      <c r="F80" s="97" t="s">
        <v>38</v>
      </c>
      <c r="G80" s="97" t="s">
        <v>38</v>
      </c>
      <c r="H80" s="97" t="s">
        <v>38</v>
      </c>
    </row>
    <row r="81" spans="1:10" x14ac:dyDescent="0.2">
      <c r="A81" s="24" t="s">
        <v>125</v>
      </c>
      <c r="B81" s="24"/>
      <c r="C81" s="24" t="s">
        <v>38</v>
      </c>
      <c r="D81" s="76">
        <v>139</v>
      </c>
      <c r="E81" s="77">
        <v>12275610.32</v>
      </c>
      <c r="F81" s="94" t="s">
        <v>38</v>
      </c>
      <c r="G81" s="94" t="s">
        <v>38</v>
      </c>
      <c r="H81" s="94" t="s">
        <v>38</v>
      </c>
    </row>
    <row r="82" spans="1:10" x14ac:dyDescent="0.2">
      <c r="A82" s="96" t="s">
        <v>38</v>
      </c>
      <c r="B82" s="96"/>
      <c r="C82" s="96" t="s">
        <v>38</v>
      </c>
      <c r="D82" s="56" t="s">
        <v>123</v>
      </c>
      <c r="E82" s="56" t="s">
        <v>141</v>
      </c>
      <c r="F82" s="97" t="s">
        <v>38</v>
      </c>
      <c r="G82" s="97" t="s">
        <v>38</v>
      </c>
      <c r="H82" s="97" t="s">
        <v>38</v>
      </c>
    </row>
    <row r="83" spans="1:10" x14ac:dyDescent="0.2">
      <c r="A83" s="23" t="s">
        <v>126</v>
      </c>
      <c r="B83" s="98"/>
      <c r="C83" s="43" t="s">
        <v>38</v>
      </c>
      <c r="D83" s="119">
        <v>356</v>
      </c>
      <c r="E83" s="77">
        <v>25606963.52</v>
      </c>
      <c r="F83" s="99"/>
      <c r="G83" s="100"/>
      <c r="H83" s="94" t="s">
        <v>38</v>
      </c>
    </row>
    <row r="84" spans="1:10" x14ac:dyDescent="0.2">
      <c r="A84" s="23" t="s">
        <v>127</v>
      </c>
      <c r="B84" s="98"/>
      <c r="C84" s="43" t="s">
        <v>38</v>
      </c>
      <c r="D84" s="119">
        <v>0</v>
      </c>
      <c r="E84" s="77">
        <v>0</v>
      </c>
      <c r="F84" s="99"/>
      <c r="G84" s="100"/>
      <c r="H84" s="94" t="s">
        <v>38</v>
      </c>
      <c r="I84" s="86"/>
    </row>
    <row r="85" spans="1:10" x14ac:dyDescent="0.2">
      <c r="A85" s="23" t="s">
        <v>116</v>
      </c>
      <c r="B85" s="101"/>
      <c r="C85" s="43" t="s">
        <v>38</v>
      </c>
      <c r="D85" s="121">
        <v>1</v>
      </c>
      <c r="E85" s="33">
        <v>96821.96</v>
      </c>
      <c r="F85" s="99"/>
      <c r="G85" s="100"/>
      <c r="H85" s="94" t="s">
        <v>38</v>
      </c>
      <c r="J85" s="86"/>
    </row>
    <row r="86" spans="1:10" x14ac:dyDescent="0.2">
      <c r="A86" s="23" t="s">
        <v>128</v>
      </c>
      <c r="B86" s="98"/>
      <c r="C86" s="43" t="s">
        <v>38</v>
      </c>
      <c r="D86" s="121" t="s">
        <v>140</v>
      </c>
      <c r="E86" s="128" t="s">
        <v>140</v>
      </c>
      <c r="F86" s="99"/>
      <c r="G86" s="100"/>
      <c r="H86" s="94" t="s">
        <v>38</v>
      </c>
    </row>
    <row r="87" spans="1:10" x14ac:dyDescent="0.2">
      <c r="A87" s="490" t="s">
        <v>129</v>
      </c>
      <c r="B87" s="491"/>
      <c r="C87" s="492"/>
      <c r="D87" s="126" t="s">
        <v>140</v>
      </c>
      <c r="E87" s="128" t="s">
        <v>140</v>
      </c>
      <c r="F87" s="99"/>
      <c r="G87" s="100"/>
      <c r="H87" s="94" t="s">
        <v>38</v>
      </c>
    </row>
    <row r="88" spans="1:10" x14ac:dyDescent="0.2">
      <c r="A88" s="23" t="s">
        <v>130</v>
      </c>
      <c r="B88" s="98"/>
      <c r="C88" s="102"/>
      <c r="D88" s="119">
        <f>+D83-D84-D87+D86-D85</f>
        <v>355</v>
      </c>
      <c r="E88" s="33">
        <f>+E72</f>
        <v>25441571.670000002</v>
      </c>
      <c r="F88" s="99"/>
      <c r="G88" s="100"/>
      <c r="H88" s="94" t="s">
        <v>38</v>
      </c>
    </row>
    <row r="89" spans="1:10" x14ac:dyDescent="0.2">
      <c r="A89" s="103" t="s">
        <v>38</v>
      </c>
      <c r="B89" s="103"/>
      <c r="C89" s="103" t="s">
        <v>38</v>
      </c>
      <c r="D89" s="103" t="s">
        <v>38</v>
      </c>
      <c r="E89" s="104" t="s">
        <v>131</v>
      </c>
      <c r="F89" s="105" t="s">
        <v>38</v>
      </c>
      <c r="G89" s="105" t="s">
        <v>38</v>
      </c>
      <c r="H89" s="105" t="s">
        <v>38</v>
      </c>
    </row>
    <row r="90" spans="1:10" x14ac:dyDescent="0.2">
      <c r="A90" s="23" t="s">
        <v>132</v>
      </c>
      <c r="B90" s="98"/>
      <c r="C90" s="43"/>
      <c r="D90" s="77"/>
      <c r="E90" s="77">
        <v>-8830160.6300000008</v>
      </c>
      <c r="F90" s="99" t="s">
        <v>38</v>
      </c>
      <c r="G90" s="100" t="s">
        <v>38</v>
      </c>
      <c r="H90" s="94" t="s">
        <v>38</v>
      </c>
    </row>
    <row r="91" spans="1:10" x14ac:dyDescent="0.2">
      <c r="A91" s="23" t="s">
        <v>133</v>
      </c>
      <c r="B91" s="98"/>
      <c r="C91" s="43" t="s">
        <v>38</v>
      </c>
      <c r="D91" s="77"/>
      <c r="E91" s="77">
        <f>+H75+E72</f>
        <v>27211448.23</v>
      </c>
      <c r="F91" s="99"/>
      <c r="G91" s="100" t="s">
        <v>38</v>
      </c>
      <c r="H91" s="94" t="s">
        <v>38</v>
      </c>
    </row>
    <row r="99" spans="1:8" x14ac:dyDescent="0.2">
      <c r="B99" s="106"/>
    </row>
    <row r="102" spans="1:8" x14ac:dyDescent="0.2">
      <c r="A102" s="114"/>
      <c r="B102" s="114"/>
      <c r="C102" s="114"/>
      <c r="E102" s="114"/>
      <c r="F102" s="114"/>
      <c r="G102" s="114"/>
    </row>
    <row r="103" spans="1:8" x14ac:dyDescent="0.2">
      <c r="A103" s="489" t="s">
        <v>139</v>
      </c>
      <c r="B103" s="489"/>
      <c r="C103" s="489"/>
      <c r="F103" s="7" t="s">
        <v>134</v>
      </c>
      <c r="G103" s="7"/>
      <c r="H103" s="7"/>
    </row>
    <row r="104" spans="1:8" x14ac:dyDescent="0.2">
      <c r="A104" s="489" t="s">
        <v>138</v>
      </c>
      <c r="B104" s="489"/>
      <c r="C104" s="489"/>
      <c r="F104" s="7" t="s">
        <v>137</v>
      </c>
      <c r="G104" s="7"/>
      <c r="H104" s="7"/>
    </row>
    <row r="105" spans="1:8" x14ac:dyDescent="0.2">
      <c r="H105" s="7"/>
    </row>
  </sheetData>
  <mergeCells count="34">
    <mergeCell ref="A104:C104"/>
    <mergeCell ref="A79:B79"/>
    <mergeCell ref="A87:C87"/>
    <mergeCell ref="A103:C103"/>
    <mergeCell ref="A60:B60"/>
    <mergeCell ref="A35:B35"/>
    <mergeCell ref="A36:B36"/>
    <mergeCell ref="H46:I46"/>
    <mergeCell ref="H48:H51"/>
    <mergeCell ref="I48:I51"/>
    <mergeCell ref="H18:I18"/>
    <mergeCell ref="H19:I19"/>
    <mergeCell ref="H52:H54"/>
    <mergeCell ref="I52:I54"/>
    <mergeCell ref="H55:H56"/>
    <mergeCell ref="I55:I56"/>
    <mergeCell ref="I26:J26"/>
    <mergeCell ref="I27:J27"/>
    <mergeCell ref="H25:I25"/>
    <mergeCell ref="H20:J20"/>
    <mergeCell ref="H21:J21"/>
    <mergeCell ref="H22:I22"/>
    <mergeCell ref="H23:I23"/>
    <mergeCell ref="H24:I24"/>
    <mergeCell ref="A1:F1"/>
    <mergeCell ref="A2:F2"/>
    <mergeCell ref="A3:F3"/>
    <mergeCell ref="C4:F4"/>
    <mergeCell ref="H4:J4"/>
    <mergeCell ref="H14:J14"/>
    <mergeCell ref="H15:I15"/>
    <mergeCell ref="H17:I17"/>
    <mergeCell ref="I5:I6"/>
    <mergeCell ref="J5:J6"/>
  </mergeCells>
  <pageMargins left="0.51181102362204722" right="0.51181102362204722" top="0.74803149606299213" bottom="0.74803149606299213" header="0.31496062992125984" footer="0.31496062992125984"/>
  <pageSetup scale="6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CONSOLIDADO</vt:lpstr>
      <vt:lpstr>CxC</vt:lpstr>
      <vt:lpstr>CONSOLIDADO 1.1</vt:lpstr>
      <vt:lpstr>CONSOLIDADO 1</vt:lpstr>
      <vt:lpstr>CONSOLIDADO!Área_de_impresión</vt:lpstr>
      <vt:lpstr>'CONSOLIDADO 1'!Área_de_impresión</vt:lpstr>
      <vt:lpstr>'CONSOLIDADO 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2023-09-15T21:49:04Z</cp:lastPrinted>
  <dcterms:created xsi:type="dcterms:W3CDTF">2014-08-12T17:38:20Z</dcterms:created>
  <dcterms:modified xsi:type="dcterms:W3CDTF">2023-10-25T15:54:23Z</dcterms:modified>
</cp:coreProperties>
</file>